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dministrador\Downloads\LABORATORIO E ADM CREM\"/>
    </mc:Choice>
  </mc:AlternateContent>
  <xr:revisionPtr revIDLastSave="0" documentId="13_ncr:1_{1B0FFE66-9F93-4218-BAE0-73B27152AEAF}" xr6:coauthVersionLast="47" xr6:coauthVersionMax="47" xr10:uidLastSave="{00000000-0000-0000-0000-000000000000}"/>
  <bookViews>
    <workbookView xWindow="20370" yWindow="-120" windowWidth="20730" windowHeight="11040" firstSheet="3" activeTab="6" xr2:uid="{00000000-000D-0000-FFFF-FFFF00000000}"/>
  </bookViews>
  <sheets>
    <sheet name="CAPA" sheetId="6" r:id="rId1"/>
    <sheet name="BDI" sheetId="4" r:id="rId2"/>
    <sheet name="ENCARGOS SOCIAIS" sheetId="3" r:id="rId3"/>
    <sheet name="Orçamento sintetico" sheetId="1" r:id="rId4"/>
    <sheet name="Resumo" sheetId="7" r:id="rId5"/>
    <sheet name="Cronograma" sheetId="8" r:id="rId6"/>
    <sheet name="CPU - EDIFICAÇÃO" sheetId="9" r:id="rId7"/>
    <sheet name="CPU - ELETRICA" sheetId="15" r:id="rId8"/>
    <sheet name="CURVA ABC" sheetId="11" r:id="rId9"/>
    <sheet name="Planilha1" sheetId="13" r:id="rId10"/>
  </sheets>
  <externalReferences>
    <externalReference r:id="rId11"/>
    <externalReference r:id="rId12"/>
  </externalReferences>
  <definedNames>
    <definedName name="_0" localSheetId="8">#REF!</definedName>
    <definedName name="_0">#REF!</definedName>
    <definedName name="_xlnm.Print_Area" localSheetId="1">BDI!$A$1:$H$42</definedName>
    <definedName name="_xlnm.Print_Area" localSheetId="6">'CPU - EDIFICAÇÃO'!$A$1:$G$270</definedName>
    <definedName name="_xlnm.Print_Area" localSheetId="5">Cronograma!$A$1:$V$81</definedName>
    <definedName name="_xlnm.Print_Area" localSheetId="8">'CURVA ABC'!$A$1:$F$72</definedName>
    <definedName name="_xlnm.Print_Area" localSheetId="2">'ENCARGOS SOCIAIS'!$A$1:$F$51</definedName>
    <definedName name="_xlnm.Print_Area" localSheetId="3">'Orçamento sintetico'!$A$1:$H$1105</definedName>
    <definedName name="_xlnm.Print_Area" localSheetId="4">Resumo!$A$1:$G$48</definedName>
    <definedName name="COTAÇÕES" localSheetId="8">#REF!</definedName>
    <definedName name="COTAÇÕES">#REF!</definedName>
    <definedName name="COTAÇÕES_8" localSheetId="8">#REF!</definedName>
    <definedName name="COTAÇÕES_8">#REF!</definedName>
    <definedName name="quantidades" localSheetId="8">#REF!</definedName>
    <definedName name="quantidades">#REF!</definedName>
    <definedName name="TESTE" localSheetId="8">#REF!</definedName>
    <definedName name="TESTE">#REF!</definedName>
    <definedName name="TESTE_8" localSheetId="8">#REF!</definedName>
    <definedName name="TESTE_8">#REF!</definedName>
    <definedName name="teste_9" localSheetId="8">#REF!</definedName>
    <definedName name="teste_9">#REF!</definedName>
    <definedName name="teste1" localSheetId="8">#REF!</definedName>
    <definedName name="teste1">#REF!</definedName>
    <definedName name="teste2" localSheetId="8">#REF!</definedName>
    <definedName name="teste2">#REF!</definedName>
    <definedName name="teste3" localSheetId="8">#REF!</definedName>
    <definedName name="teste3">#REF!</definedName>
    <definedName name="teste5" localSheetId="8">#REF!</definedName>
    <definedName name="teste5">#REF!</definedName>
    <definedName name="teste8" localSheetId="8">#REF!</definedName>
    <definedName name="teste8">#REF!</definedName>
    <definedName name="_xlnm.Print_Titles" localSheetId="5">Cronograma!$1:$9</definedName>
    <definedName name="_xlnm.Print_Titles" localSheetId="8">'CURVA ABC'!$1:$7</definedName>
    <definedName name="_xlnm.Print_Titles" localSheetId="4">Resumo!$1:$7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33" i="1"/>
  <c r="B587" i="1" l="1"/>
  <c r="B52" i="1"/>
  <c r="C5" i="13"/>
  <c r="C4" i="13"/>
  <c r="A15" i="11"/>
  <c r="A13" i="11"/>
  <c r="A20" i="11"/>
  <c r="A29" i="11"/>
  <c r="A12" i="11"/>
  <c r="A11" i="11"/>
  <c r="A26" i="11"/>
  <c r="A17" i="11"/>
  <c r="A18" i="11"/>
  <c r="A19" i="11"/>
  <c r="A14" i="11"/>
  <c r="A16" i="11"/>
  <c r="A25" i="11"/>
  <c r="A22" i="11"/>
  <c r="A37" i="11"/>
  <c r="A30" i="11"/>
  <c r="A33" i="11"/>
  <c r="A28" i="11"/>
  <c r="A21" i="11"/>
  <c r="A31" i="11"/>
  <c r="A38" i="11"/>
  <c r="A34" i="11"/>
  <c r="A35" i="11"/>
  <c r="V16" i="8"/>
  <c r="W10" i="8"/>
  <c r="W12" i="8"/>
  <c r="W22" i="8"/>
  <c r="W24" i="8"/>
  <c r="W26" i="8"/>
  <c r="W28" i="8"/>
  <c r="W30" i="8"/>
  <c r="W32" i="8"/>
  <c r="W34" i="8"/>
  <c r="W36" i="8"/>
  <c r="W38" i="8"/>
  <c r="W40" i="8"/>
  <c r="W42" i="8"/>
  <c r="W44" i="8"/>
  <c r="W46" i="8"/>
  <c r="W48" i="8"/>
  <c r="W50" i="8"/>
  <c r="W52" i="8"/>
  <c r="X52" i="8" s="1"/>
  <c r="W54" i="8"/>
  <c r="X54" i="8" s="1"/>
  <c r="W56" i="8"/>
  <c r="X56" i="8" s="1"/>
  <c r="W58" i="8"/>
  <c r="X58" i="8" s="1"/>
  <c r="W60" i="8"/>
  <c r="X60" i="8" s="1"/>
  <c r="W62" i="8"/>
  <c r="X62" i="8" s="1"/>
  <c r="W64" i="8"/>
  <c r="X64" i="8" s="1"/>
  <c r="W66" i="8"/>
  <c r="X66" i="8" s="1"/>
  <c r="W68" i="8"/>
  <c r="X68" i="8" s="1"/>
  <c r="W70" i="8"/>
  <c r="B1043" i="1"/>
  <c r="B1042" i="1"/>
  <c r="B1008" i="1"/>
  <c r="B960" i="1"/>
  <c r="B959" i="1"/>
  <c r="B958" i="1"/>
  <c r="B957" i="1"/>
  <c r="B919" i="1"/>
  <c r="B877" i="1"/>
  <c r="B744" i="1"/>
  <c r="B705" i="1"/>
  <c r="B563" i="1"/>
  <c r="B544" i="1"/>
  <c r="B543" i="1"/>
  <c r="G384" i="11" l="1"/>
  <c r="G372" i="11"/>
  <c r="G314" i="11"/>
  <c r="G309" i="11"/>
  <c r="G304" i="11"/>
  <c r="G248" i="11"/>
  <c r="A6" i="11"/>
  <c r="A4" i="11"/>
  <c r="G195" i="15"/>
  <c r="G194" i="15"/>
  <c r="G193" i="15"/>
  <c r="G190" i="15"/>
  <c r="G189" i="15"/>
  <c r="G188" i="15"/>
  <c r="G185" i="15"/>
  <c r="G184" i="15"/>
  <c r="G183" i="15"/>
  <c r="G182" i="15"/>
  <c r="G179" i="15"/>
  <c r="G178" i="15"/>
  <c r="G177" i="15"/>
  <c r="G176" i="15"/>
  <c r="G173" i="15"/>
  <c r="G172" i="15"/>
  <c r="G171" i="15"/>
  <c r="G170" i="15"/>
  <c r="G167" i="15"/>
  <c r="G166" i="15"/>
  <c r="G165" i="15"/>
  <c r="G164" i="15"/>
  <c r="G168" i="15" s="1"/>
  <c r="G958" i="1" s="1"/>
  <c r="H958" i="1" s="1"/>
  <c r="G161" i="15"/>
  <c r="G160" i="15"/>
  <c r="G159" i="15"/>
  <c r="G158" i="15"/>
  <c r="G154" i="15"/>
  <c r="G153" i="15"/>
  <c r="G150" i="15"/>
  <c r="G149" i="15"/>
  <c r="G151" i="15" s="1"/>
  <c r="G919" i="1" s="1"/>
  <c r="H919" i="1" s="1"/>
  <c r="K919" i="1" s="1"/>
  <c r="G146" i="15"/>
  <c r="G145" i="15"/>
  <c r="G147" i="15" s="1"/>
  <c r="G877" i="1" s="1"/>
  <c r="H877" i="1" s="1"/>
  <c r="G142" i="15"/>
  <c r="G141" i="15"/>
  <c r="G143" i="15" s="1"/>
  <c r="G773" i="1" s="1"/>
  <c r="H773" i="1" s="1"/>
  <c r="K773" i="1" s="1"/>
  <c r="G138" i="15"/>
  <c r="G137" i="15"/>
  <c r="G139" i="15" s="1"/>
  <c r="G772" i="1" s="1"/>
  <c r="H772" i="1" s="1"/>
  <c r="G134" i="15"/>
  <c r="G133" i="15"/>
  <c r="G129" i="15"/>
  <c r="G128" i="15"/>
  <c r="G123" i="15"/>
  <c r="G122" i="15"/>
  <c r="G124" i="15" s="1"/>
  <c r="G744" i="1" s="1"/>
  <c r="H744" i="1" s="1"/>
  <c r="G118" i="15"/>
  <c r="G117" i="15"/>
  <c r="G119" i="15" s="1"/>
  <c r="G705" i="1" s="1"/>
  <c r="H705" i="1" s="1"/>
  <c r="I705" i="1" s="1"/>
  <c r="G113" i="15"/>
  <c r="G112" i="15"/>
  <c r="G114" i="15" s="1"/>
  <c r="G668" i="1" s="1"/>
  <c r="H668" i="1" s="1"/>
  <c r="G108" i="15"/>
  <c r="G107" i="15"/>
  <c r="G106" i="15"/>
  <c r="G109" i="15" s="1"/>
  <c r="G630" i="1" s="1"/>
  <c r="H630" i="1" s="1"/>
  <c r="G101" i="15"/>
  <c r="G100" i="15"/>
  <c r="G102" i="15" s="1"/>
  <c r="G587" i="1" s="1"/>
  <c r="H587" i="1" s="1"/>
  <c r="I587" i="1" s="1"/>
  <c r="G96" i="15"/>
  <c r="G97" i="15" s="1"/>
  <c r="G563" i="1" s="1"/>
  <c r="H563" i="1" s="1"/>
  <c r="K563" i="1" s="1"/>
  <c r="G95" i="15"/>
  <c r="G91" i="15"/>
  <c r="G90" i="15"/>
  <c r="G88" i="15"/>
  <c r="G85" i="15"/>
  <c r="G84" i="15"/>
  <c r="G83" i="15"/>
  <c r="G81" i="15"/>
  <c r="G80" i="15"/>
  <c r="G79" i="15"/>
  <c r="G78" i="15"/>
  <c r="G77" i="15"/>
  <c r="G76" i="15"/>
  <c r="G72" i="15"/>
  <c r="G71" i="15"/>
  <c r="G67" i="15"/>
  <c r="G66" i="15"/>
  <c r="G65" i="15"/>
  <c r="G64" i="15"/>
  <c r="G63" i="15"/>
  <c r="G59" i="15"/>
  <c r="G58" i="15"/>
  <c r="G54" i="15"/>
  <c r="G53" i="15"/>
  <c r="G51" i="15"/>
  <c r="G49" i="15"/>
  <c r="G48" i="15"/>
  <c r="G47" i="15"/>
  <c r="G45" i="15"/>
  <c r="G44" i="15"/>
  <c r="G43" i="15"/>
  <c r="G42" i="15"/>
  <c r="G41" i="15"/>
  <c r="G40"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267" i="9"/>
  <c r="G266" i="9"/>
  <c r="G265" i="9"/>
  <c r="G259" i="9"/>
  <c r="G258" i="9"/>
  <c r="G257" i="9"/>
  <c r="G252" i="9"/>
  <c r="E251" i="9"/>
  <c r="G251" i="9" s="1"/>
  <c r="G250" i="9"/>
  <c r="G244" i="9"/>
  <c r="G243" i="9"/>
  <c r="G242" i="9"/>
  <c r="G236" i="9"/>
  <c r="E235" i="9"/>
  <c r="G235" i="9" s="1"/>
  <c r="G234" i="9"/>
  <c r="G228" i="9"/>
  <c r="G227" i="9"/>
  <c r="G226" i="9"/>
  <c r="G225" i="9"/>
  <c r="G224" i="9"/>
  <c r="G223" i="9"/>
  <c r="G222" i="9"/>
  <c r="G221" i="9"/>
  <c r="G220" i="9"/>
  <c r="G219" i="9"/>
  <c r="G218" i="9"/>
  <c r="G217" i="9"/>
  <c r="G216" i="9"/>
  <c r="G210" i="9"/>
  <c r="G209" i="9"/>
  <c r="G208" i="9"/>
  <c r="G207" i="9"/>
  <c r="G211" i="9" s="1"/>
  <c r="G201" i="9"/>
  <c r="G200" i="9"/>
  <c r="G199" i="9"/>
  <c r="G198" i="9"/>
  <c r="G192" i="9"/>
  <c r="G191" i="9"/>
  <c r="G190" i="9"/>
  <c r="G189" i="9"/>
  <c r="G188" i="9"/>
  <c r="G187" i="9"/>
  <c r="G181" i="9"/>
  <c r="G180" i="9"/>
  <c r="G179" i="9"/>
  <c r="G173" i="9"/>
  <c r="G172" i="9"/>
  <c r="E171" i="9"/>
  <c r="G171" i="9" s="1"/>
  <c r="G170" i="9"/>
  <c r="G164" i="9"/>
  <c r="G163" i="9"/>
  <c r="G162" i="9"/>
  <c r="G161" i="9"/>
  <c r="G160" i="9"/>
  <c r="G159" i="9"/>
  <c r="G158" i="9"/>
  <c r="G157" i="9"/>
  <c r="G156" i="9"/>
  <c r="G155" i="9"/>
  <c r="G154" i="9"/>
  <c r="G148" i="9"/>
  <c r="G147" i="9"/>
  <c r="G146" i="9"/>
  <c r="E145" i="9"/>
  <c r="G145" i="9" s="1"/>
  <c r="G139" i="9"/>
  <c r="G138" i="9"/>
  <c r="G137" i="9"/>
  <c r="G136" i="9"/>
  <c r="G135" i="9"/>
  <c r="G134" i="9"/>
  <c r="G133" i="9"/>
  <c r="G132" i="9"/>
  <c r="G131" i="9"/>
  <c r="G130" i="9"/>
  <c r="G129" i="9"/>
  <c r="G128" i="9"/>
  <c r="G122" i="9"/>
  <c r="G121" i="9"/>
  <c r="G120" i="9"/>
  <c r="G119" i="9"/>
  <c r="G118" i="9"/>
  <c r="G117" i="9"/>
  <c r="G116" i="9"/>
  <c r="G115" i="9"/>
  <c r="G114" i="9"/>
  <c r="G113" i="9"/>
  <c r="G112" i="9"/>
  <c r="G111" i="9"/>
  <c r="G110" i="9"/>
  <c r="G109" i="9"/>
  <c r="G108" i="9"/>
  <c r="G102" i="9"/>
  <c r="G101" i="9"/>
  <c r="G100" i="9"/>
  <c r="G99" i="9"/>
  <c r="G98" i="9"/>
  <c r="G97" i="9"/>
  <c r="G96" i="9"/>
  <c r="G90" i="9"/>
  <c r="G89" i="9"/>
  <c r="G88" i="9"/>
  <c r="G87" i="9"/>
  <c r="G86" i="9"/>
  <c r="G85" i="9"/>
  <c r="G84" i="9"/>
  <c r="G83" i="9"/>
  <c r="G82" i="9"/>
  <c r="G76" i="9"/>
  <c r="G75" i="9"/>
  <c r="G74" i="9"/>
  <c r="G73" i="9"/>
  <c r="G72" i="9"/>
  <c r="G71" i="9"/>
  <c r="G65" i="9"/>
  <c r="G63" i="9"/>
  <c r="G64" i="9"/>
  <c r="G55" i="9"/>
  <c r="G54" i="9"/>
  <c r="G48" i="9"/>
  <c r="G47" i="9"/>
  <c r="I46" i="9"/>
  <c r="G46" i="9"/>
  <c r="G45" i="9"/>
  <c r="G38" i="9"/>
  <c r="G37" i="9"/>
  <c r="B36" i="9"/>
  <c r="G31" i="9"/>
  <c r="G30" i="9"/>
  <c r="G32" i="9" s="1"/>
  <c r="G24" i="9"/>
  <c r="G23" i="9"/>
  <c r="G22" i="9"/>
  <c r="G17" i="9"/>
  <c r="G16" i="9"/>
  <c r="G15" i="9"/>
  <c r="G10" i="9"/>
  <c r="G9" i="9"/>
  <c r="G8" i="9"/>
  <c r="I440" i="8"/>
  <c r="J442" i="8" s="1"/>
  <c r="J430" i="8"/>
  <c r="J372" i="8"/>
  <c r="J367" i="8"/>
  <c r="J362" i="8"/>
  <c r="J306" i="8"/>
  <c r="J104" i="8"/>
  <c r="X50" i="8"/>
  <c r="X48" i="8"/>
  <c r="X46" i="8"/>
  <c r="X44" i="8"/>
  <c r="X42" i="8"/>
  <c r="X40" i="8"/>
  <c r="X38" i="8"/>
  <c r="B38" i="8"/>
  <c r="X34" i="8"/>
  <c r="X32" i="8"/>
  <c r="X30" i="8"/>
  <c r="X28" i="8"/>
  <c r="X26" i="8"/>
  <c r="X24" i="8"/>
  <c r="X22" i="8"/>
  <c r="W20" i="8"/>
  <c r="X20" i="8" s="1"/>
  <c r="W18" i="8"/>
  <c r="X18" i="8" s="1"/>
  <c r="W16" i="8"/>
  <c r="X16" i="8" s="1"/>
  <c r="B12" i="8"/>
  <c r="W11" i="8"/>
  <c r="A5" i="8"/>
  <c r="A4" i="8"/>
  <c r="H389" i="7"/>
  <c r="G387" i="7"/>
  <c r="H377" i="7"/>
  <c r="H319" i="7"/>
  <c r="H314" i="7"/>
  <c r="H309" i="7"/>
  <c r="H253" i="7"/>
  <c r="B41" i="7"/>
  <c r="B34" i="11" s="1"/>
  <c r="B40" i="7"/>
  <c r="B38" i="11" s="1"/>
  <c r="B39" i="7"/>
  <c r="A39" i="7"/>
  <c r="A24" i="11" s="1"/>
  <c r="B38" i="7"/>
  <c r="A38" i="7"/>
  <c r="A40" i="11" s="1"/>
  <c r="B37" i="7"/>
  <c r="A37" i="7"/>
  <c r="A39" i="11" s="1"/>
  <c r="B36" i="7"/>
  <c r="A36" i="7"/>
  <c r="A36" i="11" s="1"/>
  <c r="B35" i="7"/>
  <c r="A35" i="7"/>
  <c r="A27" i="11" s="1"/>
  <c r="B34" i="7"/>
  <c r="A34" i="7"/>
  <c r="A32" i="11" s="1"/>
  <c r="B33" i="7"/>
  <c r="A33" i="7"/>
  <c r="A23" i="11" s="1"/>
  <c r="B32" i="7"/>
  <c r="B31" i="7"/>
  <c r="B21" i="11" s="1"/>
  <c r="B30" i="7"/>
  <c r="B28" i="11" s="1"/>
  <c r="B29" i="7"/>
  <c r="B28" i="7"/>
  <c r="B27" i="7"/>
  <c r="B26" i="7"/>
  <c r="B22" i="11" s="1"/>
  <c r="B25" i="7"/>
  <c r="B24" i="7"/>
  <c r="B16" i="11" s="1"/>
  <c r="B23" i="7"/>
  <c r="B22" i="7"/>
  <c r="B21" i="7"/>
  <c r="B18" i="11" s="1"/>
  <c r="B20" i="7"/>
  <c r="B19" i="7"/>
  <c r="B18" i="7"/>
  <c r="B17" i="7"/>
  <c r="B12" i="11" s="1"/>
  <c r="B16" i="7"/>
  <c r="B29" i="11" s="1"/>
  <c r="B15" i="7"/>
  <c r="B14" i="7"/>
  <c r="B13" i="7"/>
  <c r="B15" i="11" s="1"/>
  <c r="B12" i="7"/>
  <c r="B35" i="11" s="1"/>
  <c r="A6" i="7"/>
  <c r="A4" i="7"/>
  <c r="R1099" i="1"/>
  <c r="H1092" i="1"/>
  <c r="I1092" i="1" s="1"/>
  <c r="H1091" i="1"/>
  <c r="K1091" i="1" s="1"/>
  <c r="H1090" i="1"/>
  <c r="I1090" i="1" s="1"/>
  <c r="H1089" i="1"/>
  <c r="I1089" i="1" s="1"/>
  <c r="H1088" i="1"/>
  <c r="K1088" i="1" s="1"/>
  <c r="H1087" i="1"/>
  <c r="K1087" i="1" s="1"/>
  <c r="I1086" i="1"/>
  <c r="H1085" i="1"/>
  <c r="I1085" i="1" s="1"/>
  <c r="H1084" i="1"/>
  <c r="I1084" i="1" s="1"/>
  <c r="H1083" i="1"/>
  <c r="I1083" i="1" s="1"/>
  <c r="I1082" i="1"/>
  <c r="M1081" i="1"/>
  <c r="K1081" i="1"/>
  <c r="I1081" i="1"/>
  <c r="H1079" i="1"/>
  <c r="I1079" i="1" s="1"/>
  <c r="I1078" i="1"/>
  <c r="H1077" i="1"/>
  <c r="K1077" i="1" s="1"/>
  <c r="H1076" i="1"/>
  <c r="K1076" i="1" s="1"/>
  <c r="I1075" i="1"/>
  <c r="H1074" i="1"/>
  <c r="M1074" i="1" s="1"/>
  <c r="H1073" i="1"/>
  <c r="M1073" i="1" s="1"/>
  <c r="R1072" i="1"/>
  <c r="B1072" i="1"/>
  <c r="B1071" i="1"/>
  <c r="B1070" i="1"/>
  <c r="B1069" i="1"/>
  <c r="B1068" i="1"/>
  <c r="I1067" i="1"/>
  <c r="M1066" i="1"/>
  <c r="K1066" i="1"/>
  <c r="I1066" i="1"/>
  <c r="K1064" i="1"/>
  <c r="I1064" i="1"/>
  <c r="G1064" i="1"/>
  <c r="G1063" i="1"/>
  <c r="G1062" i="1"/>
  <c r="H1061" i="1"/>
  <c r="K1060" i="1"/>
  <c r="J1060" i="1"/>
  <c r="G1060" i="1"/>
  <c r="G1059" i="1"/>
  <c r="H1058" i="1"/>
  <c r="K1058" i="1" s="1"/>
  <c r="H1057" i="1"/>
  <c r="J1057" i="1" s="1"/>
  <c r="H1056" i="1"/>
  <c r="K1056" i="1" s="1"/>
  <c r="H1055" i="1"/>
  <c r="H1054" i="1"/>
  <c r="K1053" i="1"/>
  <c r="I1053" i="1"/>
  <c r="G1053" i="1"/>
  <c r="K1052" i="1"/>
  <c r="I1052" i="1"/>
  <c r="G1052" i="1"/>
  <c r="K1051" i="1"/>
  <c r="I1051" i="1"/>
  <c r="G1051" i="1"/>
  <c r="G1050" i="1"/>
  <c r="G1049" i="1"/>
  <c r="H1048" i="1"/>
  <c r="H1047" i="1"/>
  <c r="H1046" i="1"/>
  <c r="I1046" i="1" s="1"/>
  <c r="K1045" i="1"/>
  <c r="I1045" i="1"/>
  <c r="G1045" i="1"/>
  <c r="G1044" i="1"/>
  <c r="H1041" i="1"/>
  <c r="K1041" i="1" s="1"/>
  <c r="H1040" i="1"/>
  <c r="H1039" i="1"/>
  <c r="I1039" i="1" s="1"/>
  <c r="K1038" i="1"/>
  <c r="H1038" i="1"/>
  <c r="I1038" i="1" s="1"/>
  <c r="H1037" i="1"/>
  <c r="H1036" i="1"/>
  <c r="K1036" i="1" s="1"/>
  <c r="H1035" i="1"/>
  <c r="K1035" i="1" s="1"/>
  <c r="H1034" i="1"/>
  <c r="K1034" i="1" s="1"/>
  <c r="H1033" i="1"/>
  <c r="K1033" i="1" s="1"/>
  <c r="H1032" i="1"/>
  <c r="K1032" i="1" s="1"/>
  <c r="H1031" i="1"/>
  <c r="I1031" i="1" s="1"/>
  <c r="I1030" i="1"/>
  <c r="H1030" i="1"/>
  <c r="K1030" i="1" s="1"/>
  <c r="H1029" i="1"/>
  <c r="K1029" i="1" s="1"/>
  <c r="H1028" i="1"/>
  <c r="K1028" i="1" s="1"/>
  <c r="H1027" i="1"/>
  <c r="K1027" i="1" s="1"/>
  <c r="K1026" i="1"/>
  <c r="I1026" i="1"/>
  <c r="H1026" i="1"/>
  <c r="H1025" i="1"/>
  <c r="K1025" i="1" s="1"/>
  <c r="H1024" i="1"/>
  <c r="K1024" i="1" s="1"/>
  <c r="H1023" i="1"/>
  <c r="K1023" i="1" s="1"/>
  <c r="H1022" i="1"/>
  <c r="I1022" i="1" s="1"/>
  <c r="H1021" i="1"/>
  <c r="K1021" i="1" s="1"/>
  <c r="H1020" i="1"/>
  <c r="H1019" i="1"/>
  <c r="I1019" i="1" s="1"/>
  <c r="H1018" i="1"/>
  <c r="K1018" i="1" s="1"/>
  <c r="H1017" i="1"/>
  <c r="K1017" i="1" s="1"/>
  <c r="H1016" i="1"/>
  <c r="K1016" i="1" s="1"/>
  <c r="H1015" i="1"/>
  <c r="H1014" i="1"/>
  <c r="K1014" i="1" s="1"/>
  <c r="H1013" i="1"/>
  <c r="K1013" i="1" s="1"/>
  <c r="H1012" i="1"/>
  <c r="K1012" i="1" s="1"/>
  <c r="K1011" i="1"/>
  <c r="I1011" i="1"/>
  <c r="G1011" i="1"/>
  <c r="K1010" i="1"/>
  <c r="I1010" i="1"/>
  <c r="G1010" i="1"/>
  <c r="G1009" i="1"/>
  <c r="H1007" i="1"/>
  <c r="I1007" i="1" s="1"/>
  <c r="H1006" i="1"/>
  <c r="K1006" i="1" s="1"/>
  <c r="H1005" i="1"/>
  <c r="H1004" i="1"/>
  <c r="K1004" i="1" s="1"/>
  <c r="H1003" i="1"/>
  <c r="I1003" i="1" s="1"/>
  <c r="H1002" i="1"/>
  <c r="H1001" i="1"/>
  <c r="H1000" i="1"/>
  <c r="H999" i="1"/>
  <c r="I999" i="1" s="1"/>
  <c r="H998" i="1"/>
  <c r="K998" i="1" s="1"/>
  <c r="H997" i="1"/>
  <c r="H996" i="1"/>
  <c r="K996" i="1" s="1"/>
  <c r="H995" i="1"/>
  <c r="I995" i="1" s="1"/>
  <c r="H994" i="1"/>
  <c r="H993" i="1"/>
  <c r="H992" i="1"/>
  <c r="K992" i="1" s="1"/>
  <c r="H991" i="1"/>
  <c r="I991" i="1" s="1"/>
  <c r="H990" i="1"/>
  <c r="K990" i="1" s="1"/>
  <c r="H989" i="1"/>
  <c r="H988" i="1"/>
  <c r="I988" i="1" s="1"/>
  <c r="H987" i="1"/>
  <c r="H986" i="1"/>
  <c r="K986" i="1" s="1"/>
  <c r="H985" i="1"/>
  <c r="H984" i="1"/>
  <c r="K984" i="1" s="1"/>
  <c r="H983" i="1"/>
  <c r="H982" i="1"/>
  <c r="K982" i="1" s="1"/>
  <c r="K981" i="1"/>
  <c r="I981" i="1"/>
  <c r="G981" i="1"/>
  <c r="G980" i="1"/>
  <c r="H979" i="1"/>
  <c r="K979" i="1" s="1"/>
  <c r="H978" i="1"/>
  <c r="K978" i="1" s="1"/>
  <c r="H977" i="1"/>
  <c r="K977" i="1" s="1"/>
  <c r="H976" i="1"/>
  <c r="K976" i="1" s="1"/>
  <c r="H975" i="1"/>
  <c r="I975" i="1" s="1"/>
  <c r="H974" i="1"/>
  <c r="K974" i="1" s="1"/>
  <c r="H973" i="1"/>
  <c r="I973" i="1" s="1"/>
  <c r="H972" i="1"/>
  <c r="K972" i="1" s="1"/>
  <c r="H971" i="1"/>
  <c r="K971" i="1" s="1"/>
  <c r="H970" i="1"/>
  <c r="K970" i="1" s="1"/>
  <c r="H969" i="1"/>
  <c r="H968" i="1"/>
  <c r="H967" i="1"/>
  <c r="K967" i="1" s="1"/>
  <c r="H966" i="1"/>
  <c r="K966" i="1" s="1"/>
  <c r="H965" i="1"/>
  <c r="K965" i="1" s="1"/>
  <c r="H964" i="1"/>
  <c r="K964" i="1" s="1"/>
  <c r="H963" i="1"/>
  <c r="K963" i="1" s="1"/>
  <c r="H962" i="1"/>
  <c r="K962" i="1" s="1"/>
  <c r="H961" i="1"/>
  <c r="I961" i="1" s="1"/>
  <c r="H956" i="1"/>
  <c r="K956" i="1" s="1"/>
  <c r="H955" i="1"/>
  <c r="K955" i="1" s="1"/>
  <c r="H954" i="1"/>
  <c r="K954" i="1" s="1"/>
  <c r="H953" i="1"/>
  <c r="K953" i="1" s="1"/>
  <c r="H952" i="1"/>
  <c r="K952" i="1" s="1"/>
  <c r="H951" i="1"/>
  <c r="K951" i="1" s="1"/>
  <c r="H950" i="1"/>
  <c r="I950" i="1" s="1"/>
  <c r="H949" i="1"/>
  <c r="K949" i="1" s="1"/>
  <c r="H948" i="1"/>
  <c r="I948" i="1" s="1"/>
  <c r="H947" i="1"/>
  <c r="K947" i="1" s="1"/>
  <c r="K946" i="1"/>
  <c r="I946" i="1"/>
  <c r="G946" i="1"/>
  <c r="G945" i="1"/>
  <c r="G944" i="1"/>
  <c r="H942" i="1"/>
  <c r="K942" i="1" s="1"/>
  <c r="H941" i="1"/>
  <c r="H940" i="1"/>
  <c r="K940" i="1" s="1"/>
  <c r="H939" i="1"/>
  <c r="I939" i="1" s="1"/>
  <c r="H938" i="1"/>
  <c r="K938" i="1" s="1"/>
  <c r="H937" i="1"/>
  <c r="K937" i="1" s="1"/>
  <c r="H936" i="1"/>
  <c r="I936" i="1" s="1"/>
  <c r="H935" i="1"/>
  <c r="I935" i="1" s="1"/>
  <c r="H934" i="1"/>
  <c r="K934" i="1" s="1"/>
  <c r="H933" i="1"/>
  <c r="H932" i="1"/>
  <c r="H931" i="1"/>
  <c r="K931" i="1" s="1"/>
  <c r="H930" i="1"/>
  <c r="K930" i="1" s="1"/>
  <c r="H929" i="1"/>
  <c r="K929" i="1" s="1"/>
  <c r="H928" i="1"/>
  <c r="K928" i="1" s="1"/>
  <c r="H927" i="1"/>
  <c r="H926" i="1"/>
  <c r="K926" i="1" s="1"/>
  <c r="H925" i="1"/>
  <c r="K925" i="1" s="1"/>
  <c r="H924" i="1"/>
  <c r="K924" i="1" s="1"/>
  <c r="K923" i="1"/>
  <c r="I923" i="1"/>
  <c r="G923" i="1"/>
  <c r="K922" i="1"/>
  <c r="I922" i="1"/>
  <c r="G922" i="1"/>
  <c r="K921" i="1"/>
  <c r="I921" i="1"/>
  <c r="G921" i="1"/>
  <c r="G920" i="1"/>
  <c r="H918" i="1"/>
  <c r="I918" i="1" s="1"/>
  <c r="H917" i="1"/>
  <c r="K917" i="1" s="1"/>
  <c r="H916" i="1"/>
  <c r="K916" i="1" s="1"/>
  <c r="H915" i="1"/>
  <c r="K915" i="1" s="1"/>
  <c r="H914" i="1"/>
  <c r="I914" i="1" s="1"/>
  <c r="I913" i="1"/>
  <c r="H913" i="1"/>
  <c r="K913" i="1" s="1"/>
  <c r="H912" i="1"/>
  <c r="H911" i="1"/>
  <c r="H910" i="1"/>
  <c r="I910" i="1" s="1"/>
  <c r="H909" i="1"/>
  <c r="K909" i="1" s="1"/>
  <c r="H908" i="1"/>
  <c r="I908" i="1" s="1"/>
  <c r="H907" i="1"/>
  <c r="I907" i="1" s="1"/>
  <c r="H906" i="1"/>
  <c r="H905" i="1"/>
  <c r="K905" i="1" s="1"/>
  <c r="H904" i="1"/>
  <c r="K904" i="1" s="1"/>
  <c r="H903" i="1"/>
  <c r="I903" i="1" s="1"/>
  <c r="H902" i="1"/>
  <c r="H901" i="1"/>
  <c r="I901" i="1" s="1"/>
  <c r="H900" i="1"/>
  <c r="K900" i="1" s="1"/>
  <c r="H899" i="1"/>
  <c r="K899" i="1" s="1"/>
  <c r="H898" i="1"/>
  <c r="I898" i="1" s="1"/>
  <c r="H897" i="1"/>
  <c r="K897" i="1" s="1"/>
  <c r="K896" i="1"/>
  <c r="H896" i="1"/>
  <c r="I896" i="1" s="1"/>
  <c r="H895" i="1"/>
  <c r="I895" i="1" s="1"/>
  <c r="H894" i="1"/>
  <c r="I894" i="1" s="1"/>
  <c r="H893" i="1"/>
  <c r="K893" i="1" s="1"/>
  <c r="H892" i="1"/>
  <c r="K892" i="1" s="1"/>
  <c r="H891" i="1"/>
  <c r="K891" i="1" s="1"/>
  <c r="H890" i="1"/>
  <c r="I890" i="1" s="1"/>
  <c r="H889" i="1"/>
  <c r="K889" i="1" s="1"/>
  <c r="H888" i="1"/>
  <c r="I888" i="1" s="1"/>
  <c r="H887" i="1"/>
  <c r="H886" i="1"/>
  <c r="H885" i="1"/>
  <c r="I885" i="1" s="1"/>
  <c r="H884" i="1"/>
  <c r="H883" i="1"/>
  <c r="K883" i="1" s="1"/>
  <c r="K882" i="1"/>
  <c r="H882" i="1"/>
  <c r="I882" i="1" s="1"/>
  <c r="H881" i="1"/>
  <c r="K881" i="1" s="1"/>
  <c r="H880" i="1"/>
  <c r="I880" i="1" s="1"/>
  <c r="K879" i="1"/>
  <c r="I879" i="1"/>
  <c r="G879" i="1"/>
  <c r="G878" i="1"/>
  <c r="H876" i="1"/>
  <c r="K876" i="1" s="1"/>
  <c r="I875" i="1"/>
  <c r="H875" i="1"/>
  <c r="K875" i="1" s="1"/>
  <c r="H874" i="1"/>
  <c r="K874" i="1" s="1"/>
  <c r="H873" i="1"/>
  <c r="K873" i="1" s="1"/>
  <c r="H872" i="1"/>
  <c r="K872" i="1" s="1"/>
  <c r="H871" i="1"/>
  <c r="K871" i="1" s="1"/>
  <c r="H870" i="1"/>
  <c r="H869" i="1"/>
  <c r="K869" i="1" s="1"/>
  <c r="K868" i="1"/>
  <c r="H868" i="1"/>
  <c r="I868" i="1" s="1"/>
  <c r="H867" i="1"/>
  <c r="K867" i="1" s="1"/>
  <c r="H866" i="1"/>
  <c r="H865" i="1"/>
  <c r="K865" i="1" s="1"/>
  <c r="H864" i="1"/>
  <c r="K864" i="1" s="1"/>
  <c r="H863" i="1"/>
  <c r="H862" i="1"/>
  <c r="K862" i="1" s="1"/>
  <c r="H861" i="1"/>
  <c r="I861" i="1" s="1"/>
  <c r="H860" i="1"/>
  <c r="H859" i="1"/>
  <c r="K859" i="1" s="1"/>
  <c r="H858" i="1"/>
  <c r="K858" i="1" s="1"/>
  <c r="H857" i="1"/>
  <c r="K857" i="1" s="1"/>
  <c r="H856" i="1"/>
  <c r="K856" i="1" s="1"/>
  <c r="H855" i="1"/>
  <c r="K855" i="1" s="1"/>
  <c r="H854" i="1"/>
  <c r="K854" i="1" s="1"/>
  <c r="H853" i="1"/>
  <c r="I853" i="1" s="1"/>
  <c r="H852" i="1"/>
  <c r="K852" i="1" s="1"/>
  <c r="H851" i="1"/>
  <c r="K851" i="1" s="1"/>
  <c r="H850" i="1"/>
  <c r="I850" i="1" s="1"/>
  <c r="H849" i="1"/>
  <c r="K849" i="1" s="1"/>
  <c r="I848" i="1"/>
  <c r="H848" i="1"/>
  <c r="K848" i="1" s="1"/>
  <c r="H847" i="1"/>
  <c r="K847" i="1" s="1"/>
  <c r="H846" i="1"/>
  <c r="I846" i="1" s="1"/>
  <c r="H845" i="1"/>
  <c r="H844" i="1"/>
  <c r="K844" i="1" s="1"/>
  <c r="H843" i="1"/>
  <c r="K843" i="1" s="1"/>
  <c r="H842" i="1"/>
  <c r="I842" i="1" s="1"/>
  <c r="H841" i="1"/>
  <c r="K841" i="1" s="1"/>
  <c r="H840" i="1"/>
  <c r="K840" i="1" s="1"/>
  <c r="H839" i="1"/>
  <c r="K839" i="1" s="1"/>
  <c r="H838" i="1"/>
  <c r="K838" i="1" s="1"/>
  <c r="H837" i="1"/>
  <c r="I837" i="1" s="1"/>
  <c r="H836" i="1"/>
  <c r="K836" i="1" s="1"/>
  <c r="H835" i="1"/>
  <c r="H834" i="1"/>
  <c r="K834" i="1" s="1"/>
  <c r="H833" i="1"/>
  <c r="I833" i="1" s="1"/>
  <c r="H832" i="1"/>
  <c r="I832" i="1" s="1"/>
  <c r="H831" i="1"/>
  <c r="H830" i="1"/>
  <c r="I830" i="1" s="1"/>
  <c r="H829" i="1"/>
  <c r="K829" i="1" s="1"/>
  <c r="H828" i="1"/>
  <c r="K828" i="1" s="1"/>
  <c r="H827" i="1"/>
  <c r="K827" i="1" s="1"/>
  <c r="H826" i="1"/>
  <c r="K826" i="1" s="1"/>
  <c r="H825" i="1"/>
  <c r="K825" i="1" s="1"/>
  <c r="H824" i="1"/>
  <c r="K824" i="1" s="1"/>
  <c r="H823" i="1"/>
  <c r="K823" i="1" s="1"/>
  <c r="H822" i="1"/>
  <c r="K821" i="1"/>
  <c r="H821" i="1"/>
  <c r="I821" i="1" s="1"/>
  <c r="H820" i="1"/>
  <c r="K820" i="1" s="1"/>
  <c r="H819" i="1"/>
  <c r="H818" i="1"/>
  <c r="H817" i="1"/>
  <c r="K817" i="1" s="1"/>
  <c r="H816" i="1"/>
  <c r="I816" i="1" s="1"/>
  <c r="H815" i="1"/>
  <c r="H814" i="1"/>
  <c r="I814" i="1" s="1"/>
  <c r="H813" i="1"/>
  <c r="I813" i="1" s="1"/>
  <c r="H812" i="1"/>
  <c r="K812" i="1" s="1"/>
  <c r="H811" i="1"/>
  <c r="K811" i="1" s="1"/>
  <c r="H810" i="1"/>
  <c r="K810" i="1" s="1"/>
  <c r="H809" i="1"/>
  <c r="K809" i="1" s="1"/>
  <c r="H808" i="1"/>
  <c r="K808" i="1" s="1"/>
  <c r="H807" i="1"/>
  <c r="H806" i="1"/>
  <c r="K806" i="1" s="1"/>
  <c r="H805" i="1"/>
  <c r="I805" i="1" s="1"/>
  <c r="H804" i="1"/>
  <c r="H803" i="1"/>
  <c r="H802" i="1"/>
  <c r="I802" i="1" s="1"/>
  <c r="K801" i="1"/>
  <c r="H801" i="1"/>
  <c r="I801" i="1" s="1"/>
  <c r="H800" i="1"/>
  <c r="K800" i="1" s="1"/>
  <c r="H799" i="1"/>
  <c r="H798" i="1"/>
  <c r="K797" i="1"/>
  <c r="I797" i="1"/>
  <c r="G797" i="1"/>
  <c r="K796" i="1"/>
  <c r="I796" i="1"/>
  <c r="G796" i="1"/>
  <c r="G795" i="1"/>
  <c r="G794" i="1"/>
  <c r="H793" i="1"/>
  <c r="I793" i="1" s="1"/>
  <c r="H792" i="1"/>
  <c r="H791" i="1"/>
  <c r="H790" i="1"/>
  <c r="K790" i="1" s="1"/>
  <c r="H789" i="1"/>
  <c r="K789" i="1" s="1"/>
  <c r="H788" i="1"/>
  <c r="K788" i="1" s="1"/>
  <c r="H787" i="1"/>
  <c r="K787" i="1" s="1"/>
  <c r="H786" i="1"/>
  <c r="K786" i="1" s="1"/>
  <c r="I785" i="1"/>
  <c r="H785" i="1"/>
  <c r="K785" i="1" s="1"/>
  <c r="H784" i="1"/>
  <c r="H783" i="1"/>
  <c r="K783" i="1" s="1"/>
  <c r="H782" i="1"/>
  <c r="K782" i="1" s="1"/>
  <c r="H781" i="1"/>
  <c r="H780" i="1"/>
  <c r="H779" i="1"/>
  <c r="K779" i="1" s="1"/>
  <c r="H778" i="1"/>
  <c r="K778" i="1" s="1"/>
  <c r="H777" i="1"/>
  <c r="H776" i="1"/>
  <c r="K776" i="1" s="1"/>
  <c r="H775" i="1"/>
  <c r="K775" i="1" s="1"/>
  <c r="H774" i="1"/>
  <c r="K774" i="1" s="1"/>
  <c r="H770" i="1"/>
  <c r="H769" i="1"/>
  <c r="I769" i="1" s="1"/>
  <c r="H768" i="1"/>
  <c r="H767" i="1"/>
  <c r="I767" i="1" s="1"/>
  <c r="H765" i="1"/>
  <c r="K765" i="1" s="1"/>
  <c r="H764" i="1"/>
  <c r="H763" i="1"/>
  <c r="I763" i="1" s="1"/>
  <c r="H762" i="1"/>
  <c r="H761" i="1"/>
  <c r="K761" i="1" s="1"/>
  <c r="I760" i="1"/>
  <c r="H760" i="1"/>
  <c r="K760" i="1" s="1"/>
  <c r="H759" i="1"/>
  <c r="K759" i="1" s="1"/>
  <c r="H758" i="1"/>
  <c r="K758" i="1" s="1"/>
  <c r="H757" i="1"/>
  <c r="K757" i="1" s="1"/>
  <c r="H756" i="1"/>
  <c r="H755" i="1"/>
  <c r="H754" i="1"/>
  <c r="I754" i="1" s="1"/>
  <c r="H753" i="1"/>
  <c r="K753" i="1" s="1"/>
  <c r="H752" i="1"/>
  <c r="K752" i="1" s="1"/>
  <c r="H751" i="1"/>
  <c r="K751" i="1" s="1"/>
  <c r="H750" i="1"/>
  <c r="K750" i="1" s="1"/>
  <c r="H749" i="1"/>
  <c r="K749" i="1" s="1"/>
  <c r="H748" i="1"/>
  <c r="K748" i="1" s="1"/>
  <c r="K747" i="1"/>
  <c r="I747" i="1"/>
  <c r="G747" i="1"/>
  <c r="K746" i="1"/>
  <c r="I746" i="1"/>
  <c r="G746" i="1"/>
  <c r="G745" i="1"/>
  <c r="H743" i="1"/>
  <c r="H742" i="1"/>
  <c r="I742" i="1" s="1"/>
  <c r="H741" i="1"/>
  <c r="H740" i="1"/>
  <c r="H739" i="1"/>
  <c r="K739" i="1" s="1"/>
  <c r="H738" i="1"/>
  <c r="I738" i="1" s="1"/>
  <c r="H737" i="1"/>
  <c r="H736" i="1"/>
  <c r="I736" i="1" s="1"/>
  <c r="H735" i="1"/>
  <c r="K735" i="1" s="1"/>
  <c r="H734" i="1"/>
  <c r="H733" i="1"/>
  <c r="H732" i="1"/>
  <c r="H731" i="1"/>
  <c r="K731" i="1" s="1"/>
  <c r="H730" i="1"/>
  <c r="H729" i="1"/>
  <c r="I729" i="1" s="1"/>
  <c r="H728" i="1"/>
  <c r="I728" i="1" s="1"/>
  <c r="H727" i="1"/>
  <c r="K727" i="1" s="1"/>
  <c r="H726" i="1"/>
  <c r="H725" i="1"/>
  <c r="I725" i="1" s="1"/>
  <c r="H724" i="1"/>
  <c r="I724" i="1" s="1"/>
  <c r="K723" i="1"/>
  <c r="I723" i="1"/>
  <c r="H723" i="1"/>
  <c r="H722" i="1"/>
  <c r="I722" i="1" s="1"/>
  <c r="H721" i="1"/>
  <c r="H720" i="1"/>
  <c r="I720" i="1" s="1"/>
  <c r="H719" i="1"/>
  <c r="I719" i="1" s="1"/>
  <c r="H718" i="1"/>
  <c r="H717" i="1"/>
  <c r="I717" i="1" s="1"/>
  <c r="H716" i="1"/>
  <c r="H715" i="1"/>
  <c r="I715" i="1" s="1"/>
  <c r="H714" i="1"/>
  <c r="K714" i="1" s="1"/>
  <c r="H713" i="1"/>
  <c r="H712" i="1"/>
  <c r="I712" i="1" s="1"/>
  <c r="H711" i="1"/>
  <c r="H710" i="1"/>
  <c r="K710" i="1" s="1"/>
  <c r="H709" i="1"/>
  <c r="I709" i="1" s="1"/>
  <c r="H708" i="1"/>
  <c r="K707" i="1"/>
  <c r="I707" i="1"/>
  <c r="G707" i="1"/>
  <c r="G706" i="1"/>
  <c r="H704" i="1"/>
  <c r="K704" i="1" s="1"/>
  <c r="H703" i="1"/>
  <c r="K703" i="1" s="1"/>
  <c r="H702" i="1"/>
  <c r="I702" i="1" s="1"/>
  <c r="H701" i="1"/>
  <c r="K701" i="1" s="1"/>
  <c r="H700" i="1"/>
  <c r="K700" i="1" s="1"/>
  <c r="H699" i="1"/>
  <c r="H698" i="1"/>
  <c r="H697" i="1"/>
  <c r="K697" i="1" s="1"/>
  <c r="H696" i="1"/>
  <c r="K696" i="1" s="1"/>
  <c r="H695" i="1"/>
  <c r="K695" i="1" s="1"/>
  <c r="H694" i="1"/>
  <c r="H693" i="1"/>
  <c r="H692" i="1"/>
  <c r="K692" i="1" s="1"/>
  <c r="H691" i="1"/>
  <c r="K691" i="1" s="1"/>
  <c r="H690" i="1"/>
  <c r="H689" i="1"/>
  <c r="K689" i="1" s="1"/>
  <c r="H688" i="1"/>
  <c r="H687" i="1"/>
  <c r="K687" i="1" s="1"/>
  <c r="H686" i="1"/>
  <c r="I686" i="1" s="1"/>
  <c r="H685" i="1"/>
  <c r="K685" i="1" s="1"/>
  <c r="H684" i="1"/>
  <c r="K684" i="1" s="1"/>
  <c r="H683" i="1"/>
  <c r="H682" i="1"/>
  <c r="H681" i="1"/>
  <c r="H680" i="1"/>
  <c r="K680" i="1" s="1"/>
  <c r="H679" i="1"/>
  <c r="K679" i="1" s="1"/>
  <c r="H678" i="1"/>
  <c r="K678" i="1" s="1"/>
  <c r="H677" i="1"/>
  <c r="H676" i="1"/>
  <c r="K676" i="1" s="1"/>
  <c r="H675" i="1"/>
  <c r="K675" i="1" s="1"/>
  <c r="H674" i="1"/>
  <c r="I674" i="1" s="1"/>
  <c r="H673" i="1"/>
  <c r="K673" i="1" s="1"/>
  <c r="H672" i="1"/>
  <c r="H671" i="1"/>
  <c r="K671" i="1" s="1"/>
  <c r="K670" i="1"/>
  <c r="I670" i="1"/>
  <c r="G670" i="1"/>
  <c r="G669" i="1"/>
  <c r="H667" i="1"/>
  <c r="I667" i="1" s="1"/>
  <c r="H666" i="1"/>
  <c r="H665" i="1"/>
  <c r="K665" i="1" s="1"/>
  <c r="H664" i="1"/>
  <c r="I664" i="1" s="1"/>
  <c r="H663" i="1"/>
  <c r="H662" i="1"/>
  <c r="I662" i="1" s="1"/>
  <c r="H661" i="1"/>
  <c r="K661" i="1" s="1"/>
  <c r="H660" i="1"/>
  <c r="I660" i="1" s="1"/>
  <c r="H659" i="1"/>
  <c r="I659" i="1" s="1"/>
  <c r="H658" i="1"/>
  <c r="H657" i="1"/>
  <c r="K657" i="1" s="1"/>
  <c r="H656" i="1"/>
  <c r="I656" i="1" s="1"/>
  <c r="H655" i="1"/>
  <c r="H654" i="1"/>
  <c r="I654" i="1" s="1"/>
  <c r="H653" i="1"/>
  <c r="K653" i="1" s="1"/>
  <c r="H652" i="1"/>
  <c r="H651" i="1"/>
  <c r="I651" i="1" s="1"/>
  <c r="H650" i="1"/>
  <c r="I650" i="1" s="1"/>
  <c r="H649" i="1"/>
  <c r="K649" i="1" s="1"/>
  <c r="H648" i="1"/>
  <c r="K648" i="1" s="1"/>
  <c r="H647" i="1"/>
  <c r="H646" i="1"/>
  <c r="I646" i="1" s="1"/>
  <c r="H645" i="1"/>
  <c r="K645" i="1" s="1"/>
  <c r="H644" i="1"/>
  <c r="H643" i="1"/>
  <c r="I643" i="1" s="1"/>
  <c r="H642" i="1"/>
  <c r="H641" i="1"/>
  <c r="I641" i="1" s="1"/>
  <c r="H640" i="1"/>
  <c r="K640" i="1" s="1"/>
  <c r="H639" i="1"/>
  <c r="H638" i="1"/>
  <c r="I638" i="1" s="1"/>
  <c r="H637" i="1"/>
  <c r="H636" i="1"/>
  <c r="K636" i="1" s="1"/>
  <c r="H635" i="1"/>
  <c r="I635" i="1" s="1"/>
  <c r="H634" i="1"/>
  <c r="K634" i="1" s="1"/>
  <c r="H633" i="1"/>
  <c r="K632" i="1"/>
  <c r="I632" i="1"/>
  <c r="G632" i="1"/>
  <c r="G631" i="1"/>
  <c r="H629" i="1"/>
  <c r="I629" i="1" s="1"/>
  <c r="H628" i="1"/>
  <c r="K628" i="1" s="1"/>
  <c r="H627" i="1"/>
  <c r="I627" i="1" s="1"/>
  <c r="H626" i="1"/>
  <c r="K626" i="1" s="1"/>
  <c r="H625" i="1"/>
  <c r="I625" i="1" s="1"/>
  <c r="H624" i="1"/>
  <c r="K624" i="1" s="1"/>
  <c r="H623" i="1"/>
  <c r="K623" i="1" s="1"/>
  <c r="H622" i="1"/>
  <c r="I622" i="1" s="1"/>
  <c r="H621" i="1"/>
  <c r="I621" i="1" s="1"/>
  <c r="H620" i="1"/>
  <c r="K620" i="1" s="1"/>
  <c r="K619" i="1"/>
  <c r="H619" i="1"/>
  <c r="I619" i="1" s="1"/>
  <c r="H618" i="1"/>
  <c r="K618" i="1" s="1"/>
  <c r="H617" i="1"/>
  <c r="H616" i="1"/>
  <c r="K616" i="1" s="1"/>
  <c r="H615" i="1"/>
  <c r="I615" i="1" s="1"/>
  <c r="H614" i="1"/>
  <c r="K614" i="1" s="1"/>
  <c r="H613" i="1"/>
  <c r="I613" i="1" s="1"/>
  <c r="H612" i="1"/>
  <c r="K612" i="1" s="1"/>
  <c r="H611" i="1"/>
  <c r="K611" i="1" s="1"/>
  <c r="H610" i="1"/>
  <c r="K610" i="1" s="1"/>
  <c r="H609" i="1"/>
  <c r="H608" i="1"/>
  <c r="I608" i="1" s="1"/>
  <c r="H607" i="1"/>
  <c r="I607" i="1" s="1"/>
  <c r="H606" i="1"/>
  <c r="H605" i="1"/>
  <c r="I605" i="1" s="1"/>
  <c r="H604" i="1"/>
  <c r="I604" i="1" s="1"/>
  <c r="H603" i="1"/>
  <c r="H602" i="1"/>
  <c r="K602" i="1" s="1"/>
  <c r="H601" i="1"/>
  <c r="I601" i="1" s="1"/>
  <c r="H600" i="1"/>
  <c r="K600" i="1" s="1"/>
  <c r="H599" i="1"/>
  <c r="K599" i="1" s="1"/>
  <c r="H598" i="1"/>
  <c r="I598" i="1" s="1"/>
  <c r="H597" i="1"/>
  <c r="I597" i="1" s="1"/>
  <c r="H596" i="1"/>
  <c r="K596" i="1" s="1"/>
  <c r="H595" i="1"/>
  <c r="H594" i="1"/>
  <c r="I594" i="1" s="1"/>
  <c r="H593" i="1"/>
  <c r="I593" i="1" s="1"/>
  <c r="K592" i="1"/>
  <c r="I592" i="1"/>
  <c r="G592" i="1"/>
  <c r="K591" i="1"/>
  <c r="I591" i="1"/>
  <c r="G591" i="1"/>
  <c r="K590" i="1"/>
  <c r="I590" i="1"/>
  <c r="G590" i="1"/>
  <c r="G589" i="1"/>
  <c r="G588" i="1"/>
  <c r="H586" i="1"/>
  <c r="I586" i="1" s="1"/>
  <c r="H585" i="1"/>
  <c r="I585" i="1" s="1"/>
  <c r="H584" i="1"/>
  <c r="K584" i="1" s="1"/>
  <c r="H583" i="1"/>
  <c r="H582" i="1"/>
  <c r="I582" i="1" s="1"/>
  <c r="I581" i="1"/>
  <c r="H581" i="1"/>
  <c r="K581" i="1" s="1"/>
  <c r="H580" i="1"/>
  <c r="K580" i="1" s="1"/>
  <c r="H579" i="1"/>
  <c r="I579" i="1" s="1"/>
  <c r="H578" i="1"/>
  <c r="H577" i="1"/>
  <c r="H576" i="1"/>
  <c r="K576" i="1" s="1"/>
  <c r="H575" i="1"/>
  <c r="I575" i="1" s="1"/>
  <c r="H574" i="1"/>
  <c r="K574" i="1" s="1"/>
  <c r="H573" i="1"/>
  <c r="I573" i="1" s="1"/>
  <c r="H572" i="1"/>
  <c r="K572" i="1" s="1"/>
  <c r="H571" i="1"/>
  <c r="I571" i="1" s="1"/>
  <c r="H570" i="1"/>
  <c r="K570" i="1" s="1"/>
  <c r="H569" i="1"/>
  <c r="K569" i="1" s="1"/>
  <c r="H568" i="1"/>
  <c r="K568" i="1" s="1"/>
  <c r="H567" i="1"/>
  <c r="I567" i="1" s="1"/>
  <c r="H566" i="1"/>
  <c r="K566" i="1" s="1"/>
  <c r="K565" i="1"/>
  <c r="I565" i="1"/>
  <c r="G565" i="1"/>
  <c r="G564" i="1"/>
  <c r="H561" i="1"/>
  <c r="H560" i="1"/>
  <c r="K560" i="1" s="1"/>
  <c r="H559" i="1"/>
  <c r="K559" i="1" s="1"/>
  <c r="H558" i="1"/>
  <c r="I558" i="1" s="1"/>
  <c r="H557" i="1"/>
  <c r="K557" i="1" s="1"/>
  <c r="H556" i="1"/>
  <c r="K556" i="1" s="1"/>
  <c r="H555" i="1"/>
  <c r="K555" i="1" s="1"/>
  <c r="H554" i="1"/>
  <c r="I554" i="1" s="1"/>
  <c r="H553" i="1"/>
  <c r="I553" i="1" s="1"/>
  <c r="H552" i="1"/>
  <c r="K552" i="1" s="1"/>
  <c r="H551" i="1"/>
  <c r="H550" i="1"/>
  <c r="H549" i="1"/>
  <c r="I549" i="1" s="1"/>
  <c r="H548" i="1"/>
  <c r="H547" i="1"/>
  <c r="I547" i="1" s="1"/>
  <c r="K546" i="1"/>
  <c r="I546" i="1"/>
  <c r="G546" i="1"/>
  <c r="G545" i="1"/>
  <c r="H542" i="1"/>
  <c r="I542" i="1" s="1"/>
  <c r="H541" i="1"/>
  <c r="I541" i="1" s="1"/>
  <c r="H540" i="1"/>
  <c r="I540" i="1" s="1"/>
  <c r="H539" i="1"/>
  <c r="H538" i="1"/>
  <c r="K538" i="1" s="1"/>
  <c r="H537" i="1"/>
  <c r="I537" i="1" s="1"/>
  <c r="H536" i="1"/>
  <c r="H535" i="1"/>
  <c r="H534" i="1"/>
  <c r="H533" i="1"/>
  <c r="K533" i="1" s="1"/>
  <c r="H532" i="1"/>
  <c r="I532" i="1" s="1"/>
  <c r="H531" i="1"/>
  <c r="H530" i="1"/>
  <c r="K530" i="1" s="1"/>
  <c r="H529" i="1"/>
  <c r="H528" i="1"/>
  <c r="H527" i="1"/>
  <c r="I527" i="1" s="1"/>
  <c r="K526" i="1"/>
  <c r="I526" i="1"/>
  <c r="G526" i="1"/>
  <c r="G525" i="1"/>
  <c r="B524" i="1"/>
  <c r="B523" i="1"/>
  <c r="H522" i="1"/>
  <c r="I522" i="1" s="1"/>
  <c r="H521" i="1"/>
  <c r="I521" i="1" s="1"/>
  <c r="H520" i="1"/>
  <c r="K520" i="1" s="1"/>
  <c r="H519" i="1"/>
  <c r="H518" i="1"/>
  <c r="I518" i="1" s="1"/>
  <c r="H517" i="1"/>
  <c r="K517" i="1" s="1"/>
  <c r="H516" i="1"/>
  <c r="I516" i="1" s="1"/>
  <c r="H515" i="1"/>
  <c r="H514" i="1"/>
  <c r="H513" i="1"/>
  <c r="H512" i="1"/>
  <c r="K512" i="1" s="1"/>
  <c r="H511" i="1"/>
  <c r="I511" i="1" s="1"/>
  <c r="H510" i="1"/>
  <c r="I510" i="1" s="1"/>
  <c r="H509" i="1"/>
  <c r="K509" i="1" s="1"/>
  <c r="H508" i="1"/>
  <c r="K508" i="1" s="1"/>
  <c r="H507" i="1"/>
  <c r="K507" i="1" s="1"/>
  <c r="H506" i="1"/>
  <c r="H505" i="1"/>
  <c r="K505" i="1" s="1"/>
  <c r="H504" i="1"/>
  <c r="K504" i="1" s="1"/>
  <c r="K503" i="1"/>
  <c r="I503" i="1"/>
  <c r="H503" i="1"/>
  <c r="H502" i="1"/>
  <c r="I502" i="1" s="1"/>
  <c r="H501" i="1"/>
  <c r="K501" i="1" s="1"/>
  <c r="H500" i="1"/>
  <c r="I500" i="1" s="1"/>
  <c r="H499" i="1"/>
  <c r="K499" i="1" s="1"/>
  <c r="K498" i="1"/>
  <c r="I498" i="1"/>
  <c r="G498" i="1"/>
  <c r="K497" i="1"/>
  <c r="I497" i="1"/>
  <c r="G497" i="1"/>
  <c r="I495" i="1"/>
  <c r="M494" i="1"/>
  <c r="K494" i="1"/>
  <c r="I494" i="1"/>
  <c r="H492" i="1"/>
  <c r="J492" i="1" s="1"/>
  <c r="J491" i="1"/>
  <c r="H490" i="1"/>
  <c r="H489" i="1"/>
  <c r="N489" i="1" s="1"/>
  <c r="H488" i="1"/>
  <c r="K488" i="1" s="1"/>
  <c r="N487" i="1"/>
  <c r="M487" i="1"/>
  <c r="K487" i="1"/>
  <c r="I487" i="1"/>
  <c r="N486" i="1"/>
  <c r="M486" i="1"/>
  <c r="K486" i="1"/>
  <c r="I486" i="1"/>
  <c r="H484" i="1"/>
  <c r="I484" i="1" s="1"/>
  <c r="H483" i="1"/>
  <c r="I483" i="1" s="1"/>
  <c r="H482" i="1"/>
  <c r="I482" i="1" s="1"/>
  <c r="I481" i="1"/>
  <c r="B480" i="1"/>
  <c r="I479" i="1"/>
  <c r="H478" i="1"/>
  <c r="I478" i="1" s="1"/>
  <c r="H477" i="1"/>
  <c r="I477" i="1" s="1"/>
  <c r="H476" i="1"/>
  <c r="I476" i="1" s="1"/>
  <c r="N475" i="1"/>
  <c r="M475" i="1"/>
  <c r="K475" i="1"/>
  <c r="I475" i="1"/>
  <c r="H474" i="1"/>
  <c r="I474" i="1" s="1"/>
  <c r="H473" i="1"/>
  <c r="I473" i="1" s="1"/>
  <c r="I472" i="1"/>
  <c r="H471" i="1"/>
  <c r="I471" i="1" s="1"/>
  <c r="H470" i="1"/>
  <c r="I470" i="1" s="1"/>
  <c r="H469" i="1"/>
  <c r="I469" i="1" s="1"/>
  <c r="H468" i="1"/>
  <c r="I468" i="1" s="1"/>
  <c r="H467" i="1"/>
  <c r="I467" i="1" s="1"/>
  <c r="H466" i="1"/>
  <c r="I466" i="1" s="1"/>
  <c r="H465" i="1"/>
  <c r="I465" i="1" s="1"/>
  <c r="I464" i="1"/>
  <c r="H463" i="1"/>
  <c r="I463" i="1" s="1"/>
  <c r="H462" i="1"/>
  <c r="I462" i="1" s="1"/>
  <c r="H461" i="1"/>
  <c r="I461" i="1" s="1"/>
  <c r="I460" i="1"/>
  <c r="H459" i="1"/>
  <c r="M459" i="1" s="1"/>
  <c r="H458" i="1"/>
  <c r="I458" i="1" s="1"/>
  <c r="H457" i="1"/>
  <c r="I457" i="1" s="1"/>
  <c r="H456" i="1"/>
  <c r="N455" i="1"/>
  <c r="M455" i="1"/>
  <c r="K455" i="1"/>
  <c r="I455" i="1"/>
  <c r="N454" i="1"/>
  <c r="M454" i="1"/>
  <c r="K454" i="1"/>
  <c r="I454" i="1"/>
  <c r="B452" i="1"/>
  <c r="H451" i="1"/>
  <c r="N451" i="1" s="1"/>
  <c r="H450" i="1"/>
  <c r="H449" i="1"/>
  <c r="H448" i="1"/>
  <c r="N448" i="1" s="1"/>
  <c r="H447" i="1"/>
  <c r="N447" i="1" s="1"/>
  <c r="H446" i="1"/>
  <c r="K446" i="1" s="1"/>
  <c r="H445" i="1"/>
  <c r="K445" i="1" s="1"/>
  <c r="H444" i="1"/>
  <c r="H443" i="1"/>
  <c r="I443" i="1" s="1"/>
  <c r="H442" i="1"/>
  <c r="H441" i="1"/>
  <c r="N441" i="1" s="1"/>
  <c r="N440" i="1"/>
  <c r="H440" i="1"/>
  <c r="M440" i="1" s="1"/>
  <c r="N439" i="1"/>
  <c r="M439" i="1"/>
  <c r="K439" i="1"/>
  <c r="I439" i="1"/>
  <c r="H438" i="1"/>
  <c r="I438" i="1" s="1"/>
  <c r="F437" i="1"/>
  <c r="H437" i="1" s="1"/>
  <c r="I437" i="1" s="1"/>
  <c r="H436" i="1"/>
  <c r="K436" i="1" s="1"/>
  <c r="H435" i="1"/>
  <c r="M435" i="1" s="1"/>
  <c r="H434" i="1"/>
  <c r="I434" i="1" s="1"/>
  <c r="H433" i="1"/>
  <c r="K433" i="1" s="1"/>
  <c r="H432" i="1"/>
  <c r="N431" i="1"/>
  <c r="M431" i="1"/>
  <c r="K431" i="1"/>
  <c r="I431" i="1"/>
  <c r="H430" i="1"/>
  <c r="I430" i="1" s="1"/>
  <c r="I429" i="1"/>
  <c r="H428" i="1"/>
  <c r="M428" i="1" s="1"/>
  <c r="I427" i="1"/>
  <c r="H426" i="1"/>
  <c r="K426" i="1" s="1"/>
  <c r="K425" i="1"/>
  <c r="I425" i="1"/>
  <c r="H424" i="1"/>
  <c r="M424" i="1" s="1"/>
  <c r="N423" i="1"/>
  <c r="M423" i="1"/>
  <c r="K423" i="1"/>
  <c r="I423" i="1"/>
  <c r="H422" i="1"/>
  <c r="M422" i="1" s="1"/>
  <c r="H421" i="1"/>
  <c r="H420" i="1"/>
  <c r="H419" i="1"/>
  <c r="N419" i="1" s="1"/>
  <c r="H418" i="1"/>
  <c r="K418" i="1" s="1"/>
  <c r="H417" i="1"/>
  <c r="N416" i="1"/>
  <c r="M416" i="1"/>
  <c r="K416" i="1"/>
  <c r="I416" i="1"/>
  <c r="N415" i="1"/>
  <c r="M415" i="1"/>
  <c r="K415" i="1"/>
  <c r="I415" i="1"/>
  <c r="H413" i="1"/>
  <c r="N413" i="1" s="1"/>
  <c r="H412" i="1"/>
  <c r="N412" i="1" s="1"/>
  <c r="H411" i="1"/>
  <c r="H410" i="1"/>
  <c r="K410" i="1" s="1"/>
  <c r="H409" i="1"/>
  <c r="N409" i="1" s="1"/>
  <c r="H408" i="1"/>
  <c r="M408" i="1" s="1"/>
  <c r="H407" i="1"/>
  <c r="H406" i="1"/>
  <c r="K406" i="1" s="1"/>
  <c r="H405" i="1"/>
  <c r="M405" i="1" s="1"/>
  <c r="H404" i="1"/>
  <c r="N404" i="1" s="1"/>
  <c r="H403" i="1"/>
  <c r="H402" i="1"/>
  <c r="H401" i="1"/>
  <c r="K401" i="1" s="1"/>
  <c r="H400" i="1"/>
  <c r="K400" i="1" s="1"/>
  <c r="N399" i="1"/>
  <c r="H399" i="1"/>
  <c r="M399" i="1" s="1"/>
  <c r="H398" i="1"/>
  <c r="N397" i="1"/>
  <c r="M397" i="1"/>
  <c r="K397" i="1"/>
  <c r="I397" i="1"/>
  <c r="N396" i="1"/>
  <c r="M396" i="1"/>
  <c r="K396" i="1"/>
  <c r="I396" i="1"/>
  <c r="H394" i="1"/>
  <c r="H393" i="1"/>
  <c r="K393" i="1" s="1"/>
  <c r="H392" i="1"/>
  <c r="I392" i="1" s="1"/>
  <c r="H391" i="1"/>
  <c r="K391" i="1" s="1"/>
  <c r="H390" i="1"/>
  <c r="H389" i="1"/>
  <c r="K389" i="1" s="1"/>
  <c r="H388" i="1"/>
  <c r="M388" i="1" s="1"/>
  <c r="N387" i="1"/>
  <c r="M387" i="1"/>
  <c r="K387" i="1"/>
  <c r="I387" i="1"/>
  <c r="H386" i="1"/>
  <c r="H385" i="1"/>
  <c r="N385" i="1" s="1"/>
  <c r="H384" i="1"/>
  <c r="K384" i="1" s="1"/>
  <c r="H383" i="1"/>
  <c r="H382" i="1"/>
  <c r="H381" i="1"/>
  <c r="H380" i="1"/>
  <c r="H379" i="1"/>
  <c r="M379" i="1" s="1"/>
  <c r="H378" i="1"/>
  <c r="N378" i="1" s="1"/>
  <c r="H377" i="1"/>
  <c r="I377" i="1" s="1"/>
  <c r="N376" i="1"/>
  <c r="M376" i="1"/>
  <c r="K376" i="1"/>
  <c r="I376" i="1"/>
  <c r="H375" i="1"/>
  <c r="H374" i="1"/>
  <c r="H373" i="1"/>
  <c r="N373" i="1" s="1"/>
  <c r="H372" i="1"/>
  <c r="M372" i="1" s="1"/>
  <c r="N371" i="1"/>
  <c r="M371" i="1"/>
  <c r="K371" i="1"/>
  <c r="I371" i="1"/>
  <c r="H370" i="1"/>
  <c r="I370" i="1" s="1"/>
  <c r="H369" i="1"/>
  <c r="M369" i="1" s="1"/>
  <c r="H368" i="1"/>
  <c r="I368" i="1" s="1"/>
  <c r="H367" i="1"/>
  <c r="N367" i="1" s="1"/>
  <c r="H366" i="1"/>
  <c r="K366" i="1" s="1"/>
  <c r="H365" i="1"/>
  <c r="N365" i="1" s="1"/>
  <c r="H364" i="1"/>
  <c r="I364" i="1" s="1"/>
  <c r="H363" i="1"/>
  <c r="H362" i="1"/>
  <c r="K362" i="1" s="1"/>
  <c r="H361" i="1"/>
  <c r="K361" i="1" s="1"/>
  <c r="H360" i="1"/>
  <c r="M360" i="1" s="1"/>
  <c r="H359" i="1"/>
  <c r="I359" i="1" s="1"/>
  <c r="H358" i="1"/>
  <c r="I358" i="1" s="1"/>
  <c r="H357" i="1"/>
  <c r="H356" i="1"/>
  <c r="H355" i="1"/>
  <c r="N355" i="1" s="1"/>
  <c r="N354" i="1"/>
  <c r="M354" i="1"/>
  <c r="K354" i="1"/>
  <c r="I354" i="1"/>
  <c r="H353" i="1"/>
  <c r="I353" i="1" s="1"/>
  <c r="H352" i="1"/>
  <c r="H351" i="1"/>
  <c r="H350" i="1"/>
  <c r="I350" i="1" s="1"/>
  <c r="H349" i="1"/>
  <c r="H348" i="1"/>
  <c r="K348" i="1" s="1"/>
  <c r="H347" i="1"/>
  <c r="N347" i="1" s="1"/>
  <c r="H346" i="1"/>
  <c r="M346" i="1" s="1"/>
  <c r="H345" i="1"/>
  <c r="I345" i="1" s="1"/>
  <c r="H344" i="1"/>
  <c r="M344" i="1" s="1"/>
  <c r="H343" i="1"/>
  <c r="H342" i="1"/>
  <c r="H341" i="1"/>
  <c r="H340" i="1"/>
  <c r="K340" i="1" s="1"/>
  <c r="H339" i="1"/>
  <c r="H338" i="1"/>
  <c r="H337" i="1"/>
  <c r="H336" i="1"/>
  <c r="K336" i="1" s="1"/>
  <c r="H335" i="1"/>
  <c r="N335" i="1" s="1"/>
  <c r="H334" i="1"/>
  <c r="N334" i="1" s="1"/>
  <c r="H333" i="1"/>
  <c r="M333" i="1" s="1"/>
  <c r="H332" i="1"/>
  <c r="N332" i="1" s="1"/>
  <c r="H331" i="1"/>
  <c r="M331" i="1" s="1"/>
  <c r="H330" i="1"/>
  <c r="N330" i="1" s="1"/>
  <c r="H329" i="1"/>
  <c r="I329" i="1" s="1"/>
  <c r="H328" i="1"/>
  <c r="H327" i="1"/>
  <c r="N327" i="1" s="1"/>
  <c r="H326" i="1"/>
  <c r="H325" i="1"/>
  <c r="N325" i="1" s="1"/>
  <c r="H324" i="1"/>
  <c r="K324" i="1" s="1"/>
  <c r="N323" i="1"/>
  <c r="M323" i="1"/>
  <c r="K323" i="1"/>
  <c r="I323" i="1"/>
  <c r="H322" i="1"/>
  <c r="H321" i="1"/>
  <c r="N321" i="1" s="1"/>
  <c r="H320" i="1"/>
  <c r="M320" i="1" s="1"/>
  <c r="H319" i="1"/>
  <c r="H318" i="1"/>
  <c r="H317" i="1"/>
  <c r="K317" i="1" s="1"/>
  <c r="H316" i="1"/>
  <c r="M316" i="1" s="1"/>
  <c r="H315" i="1"/>
  <c r="H314" i="1"/>
  <c r="M314" i="1" s="1"/>
  <c r="H313" i="1"/>
  <c r="N313" i="1" s="1"/>
  <c r="H312" i="1"/>
  <c r="H311" i="1"/>
  <c r="H310" i="1"/>
  <c r="H309" i="1"/>
  <c r="H308" i="1"/>
  <c r="I308" i="1" s="1"/>
  <c r="H307" i="1"/>
  <c r="N307" i="1" s="1"/>
  <c r="H306" i="1"/>
  <c r="N306" i="1" s="1"/>
  <c r="H305" i="1"/>
  <c r="M305" i="1" s="1"/>
  <c r="H304" i="1"/>
  <c r="H303" i="1"/>
  <c r="K303" i="1" s="1"/>
  <c r="H302" i="1"/>
  <c r="M302" i="1" s="1"/>
  <c r="H301" i="1"/>
  <c r="I301" i="1" s="1"/>
  <c r="H300" i="1"/>
  <c r="H299" i="1"/>
  <c r="I299" i="1" s="1"/>
  <c r="H298" i="1"/>
  <c r="H297" i="1"/>
  <c r="H296" i="1"/>
  <c r="I296" i="1" s="1"/>
  <c r="H295" i="1"/>
  <c r="H294" i="1"/>
  <c r="N294" i="1" s="1"/>
  <c r="N293" i="1"/>
  <c r="M293" i="1"/>
  <c r="K293" i="1"/>
  <c r="I293" i="1"/>
  <c r="N292" i="1"/>
  <c r="M292" i="1"/>
  <c r="K292" i="1"/>
  <c r="I292" i="1"/>
  <c r="B290" i="1"/>
  <c r="H289" i="1"/>
  <c r="I289" i="1" s="1"/>
  <c r="N288" i="1"/>
  <c r="M288" i="1"/>
  <c r="K288" i="1"/>
  <c r="I288" i="1"/>
  <c r="N287" i="1"/>
  <c r="M287" i="1"/>
  <c r="K287" i="1"/>
  <c r="I287" i="1"/>
  <c r="N285" i="1"/>
  <c r="H285" i="1"/>
  <c r="M285" i="1" s="1"/>
  <c r="M284" i="1"/>
  <c r="K284" i="1"/>
  <c r="I284" i="1"/>
  <c r="H283" i="1"/>
  <c r="K283" i="1" s="1"/>
  <c r="H282" i="1"/>
  <c r="N282" i="1" s="1"/>
  <c r="N281" i="1"/>
  <c r="M281" i="1"/>
  <c r="K281" i="1"/>
  <c r="I281" i="1"/>
  <c r="H280" i="1"/>
  <c r="N280" i="1" s="1"/>
  <c r="H279" i="1"/>
  <c r="N278" i="1"/>
  <c r="M278" i="1"/>
  <c r="K278" i="1"/>
  <c r="I278" i="1"/>
  <c r="B277" i="1"/>
  <c r="N276" i="1"/>
  <c r="M276" i="1"/>
  <c r="K276" i="1"/>
  <c r="I276" i="1"/>
  <c r="H275" i="1"/>
  <c r="F274" i="1"/>
  <c r="H274" i="1" s="1"/>
  <c r="N273" i="1"/>
  <c r="M273" i="1"/>
  <c r="K273" i="1"/>
  <c r="I273" i="1"/>
  <c r="F271" i="1"/>
  <c r="F272" i="1" s="1"/>
  <c r="H272" i="1" s="1"/>
  <c r="K272" i="1" s="1"/>
  <c r="H270" i="1"/>
  <c r="K270" i="1" s="1"/>
  <c r="N269" i="1"/>
  <c r="M269" i="1"/>
  <c r="K269" i="1"/>
  <c r="I269" i="1"/>
  <c r="B268" i="1"/>
  <c r="H267" i="1"/>
  <c r="I267" i="1" s="1"/>
  <c r="H266" i="1"/>
  <c r="N266" i="1" s="1"/>
  <c r="N265" i="1"/>
  <c r="M265" i="1"/>
  <c r="K265" i="1"/>
  <c r="I265" i="1"/>
  <c r="H264" i="1"/>
  <c r="H263" i="1"/>
  <c r="H262" i="1"/>
  <c r="I262" i="1" s="1"/>
  <c r="N261" i="1"/>
  <c r="M261" i="1"/>
  <c r="K261" i="1"/>
  <c r="I261" i="1"/>
  <c r="N260" i="1"/>
  <c r="M260" i="1"/>
  <c r="K260" i="1"/>
  <c r="I260" i="1"/>
  <c r="I259" i="1"/>
  <c r="I258" i="1"/>
  <c r="H256" i="1"/>
  <c r="I256" i="1" s="1"/>
  <c r="H255" i="1"/>
  <c r="I255" i="1" s="1"/>
  <c r="I254" i="1"/>
  <c r="I253" i="1"/>
  <c r="H251" i="1"/>
  <c r="I251" i="1" s="1"/>
  <c r="H250" i="1"/>
  <c r="I250" i="1" s="1"/>
  <c r="H249" i="1"/>
  <c r="H248" i="1"/>
  <c r="I248" i="1" s="1"/>
  <c r="H247" i="1"/>
  <c r="K247" i="1" s="1"/>
  <c r="H246" i="1"/>
  <c r="N246" i="1" s="1"/>
  <c r="H245" i="1"/>
  <c r="N245" i="1" s="1"/>
  <c r="H244" i="1"/>
  <c r="K244" i="1" s="1"/>
  <c r="B243" i="1"/>
  <c r="H242" i="1"/>
  <c r="M242" i="1" s="1"/>
  <c r="F241" i="1"/>
  <c r="H241" i="1" s="1"/>
  <c r="H240" i="1"/>
  <c r="H239" i="1"/>
  <c r="H238" i="1"/>
  <c r="M238" i="1" s="1"/>
  <c r="H237" i="1"/>
  <c r="N237" i="1" s="1"/>
  <c r="N236" i="1"/>
  <c r="M236" i="1"/>
  <c r="K236" i="1"/>
  <c r="I236" i="1"/>
  <c r="N235" i="1"/>
  <c r="M235" i="1"/>
  <c r="K235" i="1"/>
  <c r="I235" i="1"/>
  <c r="H233" i="1"/>
  <c r="I233" i="1" s="1"/>
  <c r="I232" i="1"/>
  <c r="H231" i="1"/>
  <c r="I231" i="1" s="1"/>
  <c r="I230" i="1"/>
  <c r="H229" i="1"/>
  <c r="I229" i="1" s="1"/>
  <c r="I228" i="1"/>
  <c r="F227" i="1"/>
  <c r="H227" i="1" s="1"/>
  <c r="H226" i="1"/>
  <c r="I226" i="1" s="1"/>
  <c r="N225" i="1"/>
  <c r="M225" i="1"/>
  <c r="K225" i="1"/>
  <c r="I225" i="1"/>
  <c r="H224" i="1"/>
  <c r="K223" i="1"/>
  <c r="I223" i="1"/>
  <c r="H222" i="1"/>
  <c r="K222" i="1" s="1"/>
  <c r="H221" i="1"/>
  <c r="I221" i="1" s="1"/>
  <c r="H220" i="1"/>
  <c r="I220" i="1" s="1"/>
  <c r="H219" i="1"/>
  <c r="N218" i="1"/>
  <c r="M218" i="1"/>
  <c r="K218" i="1"/>
  <c r="I218" i="1"/>
  <c r="H217" i="1"/>
  <c r="N217" i="1" s="1"/>
  <c r="H216" i="1"/>
  <c r="I216" i="1" s="1"/>
  <c r="H215" i="1"/>
  <c r="I215" i="1" s="1"/>
  <c r="H214" i="1"/>
  <c r="I214" i="1" s="1"/>
  <c r="H213" i="1"/>
  <c r="H212" i="1"/>
  <c r="I212" i="1" s="1"/>
  <c r="N211" i="1"/>
  <c r="M211" i="1"/>
  <c r="K211" i="1"/>
  <c r="I211" i="1"/>
  <c r="N210" i="1"/>
  <c r="M210" i="1"/>
  <c r="K210" i="1"/>
  <c r="I210" i="1"/>
  <c r="H208" i="1"/>
  <c r="I208" i="1" s="1"/>
  <c r="I207" i="1"/>
  <c r="H206" i="1"/>
  <c r="H205" i="1"/>
  <c r="I205" i="1" s="1"/>
  <c r="N204" i="1"/>
  <c r="M204" i="1"/>
  <c r="K204" i="1"/>
  <c r="I204" i="1"/>
  <c r="H203" i="1"/>
  <c r="H202" i="1"/>
  <c r="N201" i="1"/>
  <c r="M201" i="1"/>
  <c r="K201" i="1"/>
  <c r="I201" i="1"/>
  <c r="F200" i="1"/>
  <c r="B200" i="1"/>
  <c r="H199" i="1"/>
  <c r="I199" i="1" s="1"/>
  <c r="H198" i="1"/>
  <c r="K198" i="1" s="1"/>
  <c r="N197" i="1"/>
  <c r="M197" i="1"/>
  <c r="K197" i="1"/>
  <c r="I197" i="1"/>
  <c r="N196" i="1"/>
  <c r="M196" i="1"/>
  <c r="K196" i="1"/>
  <c r="I196" i="1"/>
  <c r="H194" i="1"/>
  <c r="H193" i="1"/>
  <c r="I193" i="1" s="1"/>
  <c r="H192" i="1"/>
  <c r="K192" i="1" s="1"/>
  <c r="B191" i="1"/>
  <c r="F190" i="1"/>
  <c r="H190" i="1" s="1"/>
  <c r="I190" i="1" s="1"/>
  <c r="B189" i="1"/>
  <c r="D188" i="1"/>
  <c r="B188" i="1"/>
  <c r="B187" i="1"/>
  <c r="H186" i="1"/>
  <c r="I186" i="1" s="1"/>
  <c r="B185" i="1"/>
  <c r="N184" i="1"/>
  <c r="M184" i="1"/>
  <c r="K184" i="1"/>
  <c r="I184" i="1"/>
  <c r="M183" i="1"/>
  <c r="K183" i="1"/>
  <c r="I183" i="1"/>
  <c r="H182" i="1"/>
  <c r="I182" i="1" s="1"/>
  <c r="I181" i="1"/>
  <c r="H180" i="1"/>
  <c r="K180" i="1" s="1"/>
  <c r="H179" i="1"/>
  <c r="I179" i="1" s="1"/>
  <c r="H178" i="1"/>
  <c r="I178" i="1" s="1"/>
  <c r="H177" i="1"/>
  <c r="M177" i="1" s="1"/>
  <c r="H176" i="1"/>
  <c r="N176" i="1" s="1"/>
  <c r="H175" i="1"/>
  <c r="K175" i="1" s="1"/>
  <c r="N174" i="1"/>
  <c r="K174" i="1"/>
  <c r="I174" i="1"/>
  <c r="N173" i="1"/>
  <c r="K173" i="1"/>
  <c r="I173" i="1"/>
  <c r="H171" i="1"/>
  <c r="M171" i="1" s="1"/>
  <c r="H170" i="1"/>
  <c r="N169" i="1"/>
  <c r="M169" i="1"/>
  <c r="K169" i="1"/>
  <c r="I169" i="1"/>
  <c r="H168" i="1"/>
  <c r="M168" i="1" s="1"/>
  <c r="N167" i="1"/>
  <c r="M167" i="1"/>
  <c r="K167" i="1"/>
  <c r="I167" i="1"/>
  <c r="H166" i="1"/>
  <c r="K166" i="1" s="1"/>
  <c r="H165" i="1"/>
  <c r="K165" i="1" s="1"/>
  <c r="H164" i="1"/>
  <c r="K164" i="1" s="1"/>
  <c r="K163" i="1"/>
  <c r="I163" i="1"/>
  <c r="H162" i="1"/>
  <c r="I162" i="1" s="1"/>
  <c r="H161" i="1"/>
  <c r="K161" i="1" s="1"/>
  <c r="N160" i="1"/>
  <c r="M160" i="1"/>
  <c r="K160" i="1"/>
  <c r="I160" i="1"/>
  <c r="N159" i="1"/>
  <c r="M159" i="1"/>
  <c r="K159" i="1"/>
  <c r="I159" i="1"/>
  <c r="N157" i="1"/>
  <c r="K157" i="1"/>
  <c r="I157" i="1"/>
  <c r="H156" i="1"/>
  <c r="I156" i="1" s="1"/>
  <c r="H155" i="1"/>
  <c r="K155" i="1" s="1"/>
  <c r="N154" i="1"/>
  <c r="K154" i="1"/>
  <c r="I154" i="1"/>
  <c r="H153" i="1"/>
  <c r="N153" i="1" s="1"/>
  <c r="F153" i="1"/>
  <c r="N152" i="1"/>
  <c r="K152" i="1"/>
  <c r="I152" i="1"/>
  <c r="H151" i="1"/>
  <c r="N151" i="1" s="1"/>
  <c r="N150" i="1"/>
  <c r="K150" i="1"/>
  <c r="I150" i="1"/>
  <c r="H149" i="1"/>
  <c r="N148" i="1"/>
  <c r="M148" i="1"/>
  <c r="K148" i="1"/>
  <c r="I148" i="1"/>
  <c r="N147" i="1"/>
  <c r="M147" i="1"/>
  <c r="K147" i="1"/>
  <c r="I147" i="1"/>
  <c r="H145" i="1"/>
  <c r="I145" i="1" s="1"/>
  <c r="H144" i="1"/>
  <c r="M144" i="1" s="1"/>
  <c r="H143" i="1"/>
  <c r="I143" i="1" s="1"/>
  <c r="M142" i="1"/>
  <c r="K142" i="1"/>
  <c r="I142" i="1"/>
  <c r="H141" i="1"/>
  <c r="M141" i="1" s="1"/>
  <c r="B140" i="1"/>
  <c r="H139" i="1"/>
  <c r="I139" i="1" s="1"/>
  <c r="H138" i="1"/>
  <c r="I138" i="1" s="1"/>
  <c r="H137" i="1"/>
  <c r="I137" i="1" s="1"/>
  <c r="F136" i="1"/>
  <c r="H136" i="1" s="1"/>
  <c r="I136" i="1" s="1"/>
  <c r="H135" i="1"/>
  <c r="M135" i="1" s="1"/>
  <c r="H134" i="1"/>
  <c r="I134" i="1" s="1"/>
  <c r="H133" i="1"/>
  <c r="I133" i="1" s="1"/>
  <c r="N132" i="1"/>
  <c r="M132" i="1"/>
  <c r="K132" i="1"/>
  <c r="I132" i="1"/>
  <c r="H131" i="1"/>
  <c r="K131" i="1" s="1"/>
  <c r="H130" i="1"/>
  <c r="M130" i="1" s="1"/>
  <c r="H129" i="1"/>
  <c r="H128" i="1"/>
  <c r="N128" i="1" s="1"/>
  <c r="H127" i="1"/>
  <c r="F127" i="1"/>
  <c r="H126" i="1"/>
  <c r="F125" i="1"/>
  <c r="H125" i="1" s="1"/>
  <c r="H124" i="1"/>
  <c r="N124" i="1" s="1"/>
  <c r="H123" i="1"/>
  <c r="K123" i="1" s="1"/>
  <c r="H122" i="1"/>
  <c r="K122" i="1" s="1"/>
  <c r="N121" i="1"/>
  <c r="M121" i="1"/>
  <c r="K121" i="1"/>
  <c r="I121" i="1"/>
  <c r="H120" i="1"/>
  <c r="M120" i="1" s="1"/>
  <c r="H119" i="1"/>
  <c r="M119" i="1" s="1"/>
  <c r="H118" i="1"/>
  <c r="M118" i="1" s="1"/>
  <c r="H117" i="1"/>
  <c r="H116" i="1"/>
  <c r="N116" i="1" s="1"/>
  <c r="H115" i="1"/>
  <c r="N115" i="1" s="1"/>
  <c r="H114" i="1"/>
  <c r="N114" i="1" s="1"/>
  <c r="H113" i="1"/>
  <c r="M113" i="1" s="1"/>
  <c r="H112" i="1"/>
  <c r="M112" i="1" s="1"/>
  <c r="H111" i="1"/>
  <c r="I111" i="1" s="1"/>
  <c r="N110" i="1"/>
  <c r="M110" i="1"/>
  <c r="K110" i="1"/>
  <c r="I110" i="1"/>
  <c r="N109" i="1"/>
  <c r="M109" i="1"/>
  <c r="K109" i="1"/>
  <c r="I109" i="1"/>
  <c r="H107" i="1"/>
  <c r="M107" i="1" s="1"/>
  <c r="H106" i="1"/>
  <c r="K106" i="1" s="1"/>
  <c r="H105" i="1"/>
  <c r="I105" i="1" s="1"/>
  <c r="H104" i="1"/>
  <c r="M104" i="1" s="1"/>
  <c r="H103" i="1"/>
  <c r="M103" i="1" s="1"/>
  <c r="H102" i="1"/>
  <c r="N102" i="1" s="1"/>
  <c r="F101" i="1"/>
  <c r="H101" i="1" s="1"/>
  <c r="H100" i="1"/>
  <c r="I100" i="1" s="1"/>
  <c r="N99" i="1"/>
  <c r="M99" i="1"/>
  <c r="K99" i="1"/>
  <c r="I99" i="1"/>
  <c r="H98" i="1"/>
  <c r="K98" i="1" s="1"/>
  <c r="H97" i="1"/>
  <c r="M97" i="1" s="1"/>
  <c r="F96" i="1"/>
  <c r="H96" i="1" s="1"/>
  <c r="H95" i="1"/>
  <c r="H94" i="1"/>
  <c r="N94" i="1" s="1"/>
  <c r="H93" i="1"/>
  <c r="I93" i="1" s="1"/>
  <c r="H92" i="1"/>
  <c r="K92" i="1" s="1"/>
  <c r="O91" i="1"/>
  <c r="F91" i="1"/>
  <c r="H91" i="1" s="1"/>
  <c r="F90" i="1"/>
  <c r="H90" i="1" s="1"/>
  <c r="N89" i="1"/>
  <c r="M89" i="1"/>
  <c r="K89" i="1"/>
  <c r="I89" i="1"/>
  <c r="H88" i="1"/>
  <c r="I88" i="1" s="1"/>
  <c r="H87" i="1"/>
  <c r="I87" i="1" s="1"/>
  <c r="H86" i="1"/>
  <c r="I86" i="1" s="1"/>
  <c r="I85" i="1"/>
  <c r="H84" i="1"/>
  <c r="K84" i="1" s="1"/>
  <c r="H83" i="1"/>
  <c r="M83" i="1" s="1"/>
  <c r="O82" i="1"/>
  <c r="H82" i="1"/>
  <c r="M82" i="1" s="1"/>
  <c r="H81" i="1"/>
  <c r="H80" i="1"/>
  <c r="I80" i="1" s="1"/>
  <c r="H79" i="1"/>
  <c r="N79" i="1" s="1"/>
  <c r="N78" i="1"/>
  <c r="M78" i="1"/>
  <c r="K78" i="1"/>
  <c r="I78" i="1"/>
  <c r="N77" i="1"/>
  <c r="M77" i="1"/>
  <c r="K77" i="1"/>
  <c r="I77" i="1"/>
  <c r="F75" i="1"/>
  <c r="H75" i="1" s="1"/>
  <c r="N74" i="1"/>
  <c r="M74" i="1"/>
  <c r="K74" i="1"/>
  <c r="I74" i="1"/>
  <c r="H73" i="1"/>
  <c r="H72" i="1"/>
  <c r="N72" i="1" s="1"/>
  <c r="H71" i="1"/>
  <c r="H70" i="1"/>
  <c r="N70" i="1" s="1"/>
  <c r="H69" i="1"/>
  <c r="M69" i="1" s="1"/>
  <c r="M68" i="1"/>
  <c r="K68" i="1"/>
  <c r="I68" i="1"/>
  <c r="N67" i="1"/>
  <c r="M67" i="1"/>
  <c r="K67" i="1"/>
  <c r="I67" i="1"/>
  <c r="K65" i="1"/>
  <c r="I65" i="1"/>
  <c r="N64" i="1"/>
  <c r="H64" i="1"/>
  <c r="K64" i="1" s="1"/>
  <c r="I63" i="1"/>
  <c r="H62" i="1"/>
  <c r="I62" i="1" s="1"/>
  <c r="H61" i="1"/>
  <c r="I61" i="1" s="1"/>
  <c r="H60" i="1"/>
  <c r="I60" i="1" s="1"/>
  <c r="H59" i="1"/>
  <c r="I59" i="1" s="1"/>
  <c r="H58" i="1"/>
  <c r="I58" i="1" s="1"/>
  <c r="H57" i="1"/>
  <c r="I57" i="1" s="1"/>
  <c r="H56" i="1"/>
  <c r="I56" i="1" s="1"/>
  <c r="I55" i="1"/>
  <c r="H54" i="1"/>
  <c r="K54" i="1" s="1"/>
  <c r="I53" i="1"/>
  <c r="H51" i="1"/>
  <c r="K51" i="1" s="1"/>
  <c r="I50" i="1"/>
  <c r="H49" i="1"/>
  <c r="M49" i="1" s="1"/>
  <c r="H48" i="1"/>
  <c r="N48" i="1" s="1"/>
  <c r="H47" i="1"/>
  <c r="M47" i="1" s="1"/>
  <c r="H46" i="1"/>
  <c r="M46" i="1" s="1"/>
  <c r="H45" i="1"/>
  <c r="N45" i="1" s="1"/>
  <c r="H44" i="1"/>
  <c r="N44" i="1" s="1"/>
  <c r="H43" i="1"/>
  <c r="M43" i="1" s="1"/>
  <c r="H42" i="1"/>
  <c r="K42" i="1" s="1"/>
  <c r="H41" i="1"/>
  <c r="M41" i="1" s="1"/>
  <c r="N40" i="1"/>
  <c r="M40" i="1"/>
  <c r="K40" i="1"/>
  <c r="I40" i="1"/>
  <c r="N39" i="1"/>
  <c r="K39" i="1"/>
  <c r="I39" i="1"/>
  <c r="H37" i="1"/>
  <c r="I37" i="1" s="1"/>
  <c r="H36" i="1"/>
  <c r="I36" i="1" s="1"/>
  <c r="H35" i="1"/>
  <c r="I35" i="1" s="1"/>
  <c r="F35" i="1"/>
  <c r="H34" i="1"/>
  <c r="H33" i="1"/>
  <c r="M32" i="1"/>
  <c r="K32" i="1"/>
  <c r="I32" i="1"/>
  <c r="M31" i="1"/>
  <c r="K31" i="1"/>
  <c r="I31" i="1"/>
  <c r="B29" i="1"/>
  <c r="N28" i="1"/>
  <c r="M28" i="1"/>
  <c r="K28" i="1"/>
  <c r="I28" i="1"/>
  <c r="B27" i="1"/>
  <c r="B26" i="1"/>
  <c r="B25" i="1"/>
  <c r="B24" i="1"/>
  <c r="B23" i="1"/>
  <c r="N22" i="1"/>
  <c r="M22" i="1"/>
  <c r="K22" i="1"/>
  <c r="I22" i="1"/>
  <c r="B21" i="1"/>
  <c r="I20" i="1"/>
  <c r="N19" i="1"/>
  <c r="M19" i="1"/>
  <c r="K19" i="1"/>
  <c r="I19" i="1"/>
  <c r="B17" i="1"/>
  <c r="H16" i="1"/>
  <c r="H15" i="1"/>
  <c r="H14" i="1"/>
  <c r="N7" i="1"/>
  <c r="F46" i="3"/>
  <c r="E46" i="3"/>
  <c r="F42" i="3"/>
  <c r="E42" i="3"/>
  <c r="F35" i="3"/>
  <c r="E35" i="3"/>
  <c r="F23" i="3"/>
  <c r="E23" i="3"/>
  <c r="F11" i="4"/>
  <c r="F17" i="4" s="1"/>
  <c r="D11" i="4"/>
  <c r="D17" i="4" s="1"/>
  <c r="E10" i="7" s="1"/>
  <c r="F6" i="4"/>
  <c r="D6" i="4"/>
  <c r="A4" i="4"/>
  <c r="M448" i="1" l="1"/>
  <c r="K598" i="1"/>
  <c r="B26" i="8"/>
  <c r="B17" i="11"/>
  <c r="B50" i="8"/>
  <c r="B31" i="11"/>
  <c r="B62" i="8"/>
  <c r="B40" i="11"/>
  <c r="G155" i="15"/>
  <c r="G943" i="1" s="1"/>
  <c r="H943" i="1" s="1"/>
  <c r="K943" i="1" s="1"/>
  <c r="E47" i="3"/>
  <c r="G196" i="15"/>
  <c r="G1043" i="1" s="1"/>
  <c r="H1043" i="1" s="1"/>
  <c r="K1043" i="1" s="1"/>
  <c r="F47" i="3"/>
  <c r="B30" i="8"/>
  <c r="B19" i="11"/>
  <c r="B52" i="8"/>
  <c r="B23" i="11"/>
  <c r="B64" i="8"/>
  <c r="B24" i="11"/>
  <c r="B10" i="8"/>
  <c r="G60" i="15"/>
  <c r="G524" i="1" s="1"/>
  <c r="H524" i="1" s="1"/>
  <c r="G135" i="15"/>
  <c r="G771" i="1" s="1"/>
  <c r="H771" i="1" s="1"/>
  <c r="I771" i="1" s="1"/>
  <c r="G162" i="15"/>
  <c r="G957" i="1" s="1"/>
  <c r="H957" i="1" s="1"/>
  <c r="H980" i="1" s="1"/>
  <c r="C36" i="7" s="1"/>
  <c r="G180" i="15"/>
  <c r="G960" i="1" s="1"/>
  <c r="H960" i="1" s="1"/>
  <c r="I960" i="1" s="1"/>
  <c r="I645" i="1"/>
  <c r="I926" i="1"/>
  <c r="B32" i="8"/>
  <c r="B14" i="11"/>
  <c r="B54" i="8"/>
  <c r="B32" i="11"/>
  <c r="B25" i="11"/>
  <c r="B36" i="8"/>
  <c r="G68" i="15"/>
  <c r="G543" i="1" s="1"/>
  <c r="H543" i="1" s="1"/>
  <c r="B14" i="8"/>
  <c r="B13" i="11"/>
  <c r="B27" i="11"/>
  <c r="B56" i="8"/>
  <c r="M445" i="1"/>
  <c r="K540" i="1"/>
  <c r="K604" i="1"/>
  <c r="I859" i="1"/>
  <c r="B16" i="8"/>
  <c r="B20" i="11"/>
  <c r="B40" i="8"/>
  <c r="B37" i="11"/>
  <c r="B42" i="8"/>
  <c r="B30" i="11"/>
  <c r="B58" i="8"/>
  <c r="B36" i="11"/>
  <c r="M220" i="1"/>
  <c r="K405" i="1"/>
  <c r="I509" i="1"/>
  <c r="K1031" i="1"/>
  <c r="B44" i="8"/>
  <c r="B33" i="11"/>
  <c r="G73" i="15"/>
  <c r="G544" i="1" s="1"/>
  <c r="H544" i="1" s="1"/>
  <c r="K544" i="1" s="1"/>
  <c r="N405" i="1"/>
  <c r="I751" i="1"/>
  <c r="I872" i="1"/>
  <c r="I954" i="1"/>
  <c r="B22" i="8"/>
  <c r="B11" i="11"/>
  <c r="B60" i="8"/>
  <c r="B39" i="11"/>
  <c r="N445" i="1"/>
  <c r="B24" i="8"/>
  <c r="B26" i="11"/>
  <c r="B28" i="8"/>
  <c r="F1100" i="1"/>
  <c r="A47" i="7"/>
  <c r="F10" i="7"/>
  <c r="A46" i="7"/>
  <c r="F1097" i="1"/>
  <c r="G186" i="15"/>
  <c r="G1008" i="1" s="1"/>
  <c r="H1008" i="1" s="1"/>
  <c r="H1009" i="1" s="1"/>
  <c r="C37" i="7" s="1"/>
  <c r="G36" i="15"/>
  <c r="G92" i="15"/>
  <c r="G562" i="1" s="1"/>
  <c r="H562" i="1" s="1"/>
  <c r="K562" i="1" s="1"/>
  <c r="G191" i="15"/>
  <c r="G1042" i="1" s="1"/>
  <c r="H1042" i="1" s="1"/>
  <c r="I1042" i="1" s="1"/>
  <c r="G55" i="15"/>
  <c r="G523" i="1" s="1"/>
  <c r="H523" i="1" s="1"/>
  <c r="G174" i="15"/>
  <c r="G959" i="1" s="1"/>
  <c r="H959" i="1" s="1"/>
  <c r="G130" i="15"/>
  <c r="G766" i="1" s="1"/>
  <c r="H766" i="1" s="1"/>
  <c r="K766" i="1" s="1"/>
  <c r="G202" i="9"/>
  <c r="G290" i="1" s="1"/>
  <c r="H290" i="1" s="1"/>
  <c r="I290" i="1" s="1"/>
  <c r="G24" i="1"/>
  <c r="H24" i="1" s="1"/>
  <c r="K1092" i="1"/>
  <c r="I1087" i="1"/>
  <c r="M1076" i="1"/>
  <c r="M1077" i="1"/>
  <c r="I1076" i="1"/>
  <c r="K1039" i="1"/>
  <c r="I1027" i="1"/>
  <c r="I1023" i="1"/>
  <c r="I1032" i="1"/>
  <c r="I1012" i="1"/>
  <c r="K1022" i="1"/>
  <c r="I1033" i="1"/>
  <c r="I1028" i="1"/>
  <c r="I1035" i="1"/>
  <c r="I1024" i="1"/>
  <c r="I1036" i="1"/>
  <c r="I1018" i="1"/>
  <c r="I984" i="1"/>
  <c r="I992" i="1"/>
  <c r="I986" i="1"/>
  <c r="K995" i="1"/>
  <c r="K988" i="1"/>
  <c r="K973" i="1"/>
  <c r="I966" i="1"/>
  <c r="I964" i="1"/>
  <c r="K975" i="1"/>
  <c r="I977" i="1"/>
  <c r="I972" i="1"/>
  <c r="I979" i="1"/>
  <c r="I952" i="1"/>
  <c r="I953" i="1"/>
  <c r="K948" i="1"/>
  <c r="I956" i="1"/>
  <c r="K935" i="1"/>
  <c r="I931" i="1"/>
  <c r="K939" i="1"/>
  <c r="I934" i="1"/>
  <c r="I942" i="1"/>
  <c r="I929" i="1"/>
  <c r="I930" i="1"/>
  <c r="I925" i="1"/>
  <c r="K885" i="1"/>
  <c r="I881" i="1"/>
  <c r="I889" i="1"/>
  <c r="K890" i="1"/>
  <c r="I897" i="1"/>
  <c r="I905" i="1"/>
  <c r="K914" i="1"/>
  <c r="I891" i="1"/>
  <c r="K907" i="1"/>
  <c r="I900" i="1"/>
  <c r="I917" i="1"/>
  <c r="K894" i="1"/>
  <c r="K901" i="1"/>
  <c r="I851" i="1"/>
  <c r="I857" i="1"/>
  <c r="K805" i="1"/>
  <c r="I820" i="1"/>
  <c r="I828" i="1"/>
  <c r="I865" i="1"/>
  <c r="I871" i="1"/>
  <c r="K813" i="1"/>
  <c r="I836" i="1"/>
  <c r="I852" i="1"/>
  <c r="K842" i="1"/>
  <c r="I800" i="1"/>
  <c r="I808" i="1"/>
  <c r="K814" i="1"/>
  <c r="K830" i="1"/>
  <c r="K853" i="1"/>
  <c r="I809" i="1"/>
  <c r="K816" i="1"/>
  <c r="I825" i="1"/>
  <c r="K832" i="1"/>
  <c r="I862" i="1"/>
  <c r="I841" i="1"/>
  <c r="I856" i="1"/>
  <c r="I869" i="1"/>
  <c r="I876" i="1"/>
  <c r="I810" i="1"/>
  <c r="K833" i="1"/>
  <c r="I827" i="1"/>
  <c r="K837" i="1"/>
  <c r="K846" i="1"/>
  <c r="K861" i="1"/>
  <c r="I786" i="1"/>
  <c r="K767" i="1"/>
  <c r="I752" i="1"/>
  <c r="K763" i="1"/>
  <c r="I757" i="1"/>
  <c r="I749" i="1"/>
  <c r="I758" i="1"/>
  <c r="I727" i="1"/>
  <c r="K717" i="1"/>
  <c r="I710" i="1"/>
  <c r="K719" i="1"/>
  <c r="K712" i="1"/>
  <c r="K729" i="1"/>
  <c r="K722" i="1"/>
  <c r="I700" i="1"/>
  <c r="I673" i="1"/>
  <c r="I701" i="1"/>
  <c r="I685" i="1"/>
  <c r="K702" i="1"/>
  <c r="K686" i="1"/>
  <c r="I695" i="1"/>
  <c r="I703" i="1"/>
  <c r="I678" i="1"/>
  <c r="I687" i="1"/>
  <c r="I704" i="1"/>
  <c r="I692" i="1"/>
  <c r="I671" i="1"/>
  <c r="K667" i="1"/>
  <c r="K664" i="1"/>
  <c r="K656" i="1"/>
  <c r="I640" i="1"/>
  <c r="I657" i="1"/>
  <c r="I648" i="1"/>
  <c r="I649" i="1"/>
  <c r="I634" i="1"/>
  <c r="I628" i="1"/>
  <c r="K622" i="1"/>
  <c r="I624" i="1"/>
  <c r="I618" i="1"/>
  <c r="I623" i="1"/>
  <c r="K627" i="1"/>
  <c r="I614" i="1"/>
  <c r="I600" i="1"/>
  <c r="K601" i="1"/>
  <c r="I602" i="1"/>
  <c r="I596" i="1"/>
  <c r="I612" i="1"/>
  <c r="K608" i="1"/>
  <c r="K613" i="1"/>
  <c r="I566" i="1"/>
  <c r="K573" i="1"/>
  <c r="I574" i="1"/>
  <c r="I584" i="1"/>
  <c r="I568" i="1"/>
  <c r="I569" i="1"/>
  <c r="K586" i="1"/>
  <c r="I580" i="1"/>
  <c r="I560" i="1"/>
  <c r="K554" i="1"/>
  <c r="I555" i="1"/>
  <c r="K547" i="1"/>
  <c r="I556" i="1"/>
  <c r="I557" i="1"/>
  <c r="K553" i="1"/>
  <c r="K537" i="1"/>
  <c r="I538" i="1"/>
  <c r="K532" i="1"/>
  <c r="I533" i="1"/>
  <c r="K542" i="1"/>
  <c r="K516" i="1"/>
  <c r="K511" i="1"/>
  <c r="I504" i="1"/>
  <c r="I520" i="1"/>
  <c r="I499" i="1"/>
  <c r="I512" i="1"/>
  <c r="I505" i="1"/>
  <c r="K521" i="1"/>
  <c r="K500" i="1"/>
  <c r="I501" i="1"/>
  <c r="K476" i="1"/>
  <c r="M476" i="1"/>
  <c r="N476" i="1"/>
  <c r="I441" i="1"/>
  <c r="I446" i="1"/>
  <c r="M441" i="1"/>
  <c r="M446" i="1"/>
  <c r="M451" i="1"/>
  <c r="N446" i="1"/>
  <c r="K443" i="1"/>
  <c r="I447" i="1"/>
  <c r="M443" i="1"/>
  <c r="K447" i="1"/>
  <c r="I440" i="1"/>
  <c r="N443" i="1"/>
  <c r="M447" i="1"/>
  <c r="K435" i="1"/>
  <c r="K440" i="1"/>
  <c r="N435" i="1"/>
  <c r="I448" i="1"/>
  <c r="I419" i="1"/>
  <c r="K419" i="1"/>
  <c r="M419" i="1"/>
  <c r="I426" i="1"/>
  <c r="I433" i="1"/>
  <c r="N433" i="1"/>
  <c r="I428" i="1"/>
  <c r="I412" i="1"/>
  <c r="I400" i="1"/>
  <c r="M412" i="1"/>
  <c r="N400" i="1"/>
  <c r="N408" i="1"/>
  <c r="I404" i="1"/>
  <c r="M400" i="1"/>
  <c r="I406" i="1"/>
  <c r="K408" i="1"/>
  <c r="I405" i="1"/>
  <c r="K369" i="1"/>
  <c r="K373" i="1"/>
  <c r="N171" i="1"/>
  <c r="M116" i="1"/>
  <c r="H38" i="1"/>
  <c r="C14" i="7" s="1"/>
  <c r="K43" i="1"/>
  <c r="N43" i="1"/>
  <c r="M94" i="1"/>
  <c r="K112" i="1"/>
  <c r="N130" i="1"/>
  <c r="K116" i="1"/>
  <c r="N123" i="1"/>
  <c r="K133" i="1"/>
  <c r="K151" i="1"/>
  <c r="K156" i="1"/>
  <c r="N156" i="1"/>
  <c r="K199" i="1"/>
  <c r="K220" i="1"/>
  <c r="N238" i="1"/>
  <c r="I238" i="1"/>
  <c r="K267" i="1"/>
  <c r="N290" i="1"/>
  <c r="M299" i="1"/>
  <c r="M313" i="1"/>
  <c r="M317" i="1"/>
  <c r="N317" i="1"/>
  <c r="I332" i="1"/>
  <c r="K332" i="1"/>
  <c r="M332" i="1"/>
  <c r="N346" i="1"/>
  <c r="K346" i="1"/>
  <c r="I378" i="1"/>
  <c r="N361" i="1"/>
  <c r="N368" i="1"/>
  <c r="M377" i="1"/>
  <c r="K355" i="1"/>
  <c r="N377" i="1"/>
  <c r="M385" i="1"/>
  <c r="I391" i="1"/>
  <c r="I369" i="1"/>
  <c r="I373" i="1"/>
  <c r="M391" i="1"/>
  <c r="N364" i="1"/>
  <c r="N369" i="1"/>
  <c r="I360" i="1"/>
  <c r="I361" i="1"/>
  <c r="M384" i="1"/>
  <c r="I389" i="1"/>
  <c r="M361" i="1"/>
  <c r="K368" i="1"/>
  <c r="N384" i="1"/>
  <c r="N391" i="1"/>
  <c r="K364" i="1"/>
  <c r="M373" i="1"/>
  <c r="I393" i="1"/>
  <c r="K345" i="1"/>
  <c r="M345" i="1"/>
  <c r="I347" i="1"/>
  <c r="I344" i="1"/>
  <c r="K347" i="1"/>
  <c r="N344" i="1"/>
  <c r="M347" i="1"/>
  <c r="N345" i="1"/>
  <c r="I346" i="1"/>
  <c r="I336" i="1"/>
  <c r="N329" i="1"/>
  <c r="M325" i="1"/>
  <c r="K316" i="1"/>
  <c r="M321" i="1"/>
  <c r="I316" i="1"/>
  <c r="K321" i="1"/>
  <c r="N316" i="1"/>
  <c r="I317" i="1"/>
  <c r="N314" i="1"/>
  <c r="K314" i="1"/>
  <c r="N308" i="1"/>
  <c r="K308" i="1"/>
  <c r="M308" i="1"/>
  <c r="M306" i="1"/>
  <c r="M303" i="1"/>
  <c r="N303" i="1"/>
  <c r="K299" i="1"/>
  <c r="I303" i="1"/>
  <c r="N299" i="1"/>
  <c r="I270" i="1"/>
  <c r="I237" i="1"/>
  <c r="I198" i="1"/>
  <c r="K190" i="1"/>
  <c r="I180" i="1"/>
  <c r="N175" i="1"/>
  <c r="I175" i="1"/>
  <c r="I177" i="1"/>
  <c r="K177" i="1"/>
  <c r="K171" i="1"/>
  <c r="N168" i="1"/>
  <c r="I151" i="1"/>
  <c r="K145" i="1"/>
  <c r="I114" i="1"/>
  <c r="I141" i="1"/>
  <c r="M145" i="1"/>
  <c r="K141" i="1"/>
  <c r="I116" i="1"/>
  <c r="N118" i="1"/>
  <c r="K144" i="1"/>
  <c r="M114" i="1"/>
  <c r="I130" i="1"/>
  <c r="I123" i="1"/>
  <c r="K130" i="1"/>
  <c r="I112" i="1"/>
  <c r="M123" i="1"/>
  <c r="I104" i="1"/>
  <c r="N104" i="1"/>
  <c r="I107" i="1"/>
  <c r="K107" i="1"/>
  <c r="I94" i="1"/>
  <c r="N107" i="1"/>
  <c r="K83" i="1"/>
  <c r="N83" i="1"/>
  <c r="I84" i="1"/>
  <c r="M84" i="1"/>
  <c r="I83" i="1"/>
  <c r="N82" i="1"/>
  <c r="I51" i="1"/>
  <c r="M51" i="1"/>
  <c r="I46" i="1"/>
  <c r="N51" i="1"/>
  <c r="K46" i="1"/>
  <c r="N46" i="1"/>
  <c r="K47" i="1"/>
  <c r="I54" i="1"/>
  <c r="I524" i="1"/>
  <c r="K524" i="1"/>
  <c r="G260" i="9"/>
  <c r="G1071" i="1" s="1"/>
  <c r="H1071" i="1" s="1"/>
  <c r="M1071" i="1" s="1"/>
  <c r="G193" i="9"/>
  <c r="G165" i="9"/>
  <c r="G91" i="9"/>
  <c r="G149" i="9"/>
  <c r="G237" i="9"/>
  <c r="G1068" i="1" s="1"/>
  <c r="H1068" i="1" s="1"/>
  <c r="M1068" i="1" s="1"/>
  <c r="G268" i="9"/>
  <c r="G1072" i="1" s="1"/>
  <c r="H1072" i="1" s="1"/>
  <c r="M1072" i="1" s="1"/>
  <c r="G103" i="9"/>
  <c r="G77" i="9"/>
  <c r="H140" i="1" s="1"/>
  <c r="K140" i="1" s="1"/>
  <c r="G11" i="9"/>
  <c r="G49" i="9"/>
  <c r="G66" i="9"/>
  <c r="G245" i="9"/>
  <c r="G1069" i="1" s="1"/>
  <c r="H1069" i="1" s="1"/>
  <c r="K1069" i="1" s="1"/>
  <c r="G25" i="9"/>
  <c r="G123" i="9"/>
  <c r="G182" i="9"/>
  <c r="G253" i="9"/>
  <c r="G1070" i="1" s="1"/>
  <c r="H1070" i="1" s="1"/>
  <c r="K1070" i="1" s="1"/>
  <c r="G56" i="9"/>
  <c r="G140" i="9"/>
  <c r="G452" i="1"/>
  <c r="H452" i="1" s="1"/>
  <c r="M452" i="1" s="1"/>
  <c r="G229" i="9"/>
  <c r="G480" i="1" s="1"/>
  <c r="H480" i="1" s="1"/>
  <c r="I480" i="1" s="1"/>
  <c r="G39" i="9"/>
  <c r="G174" i="9"/>
  <c r="G18" i="9"/>
  <c r="M117" i="1"/>
  <c r="K117" i="1"/>
  <c r="M349" i="1"/>
  <c r="N349" i="1"/>
  <c r="I349" i="1"/>
  <c r="K513" i="1"/>
  <c r="I513" i="1"/>
  <c r="K711" i="1"/>
  <c r="I711" i="1"/>
  <c r="K319" i="1"/>
  <c r="N319" i="1"/>
  <c r="M319" i="1"/>
  <c r="I507" i="1"/>
  <c r="I620" i="1"/>
  <c r="I689" i="1"/>
  <c r="I761" i="1"/>
  <c r="I854" i="1"/>
  <c r="K226" i="1"/>
  <c r="N436" i="1"/>
  <c r="K541" i="1"/>
  <c r="I548" i="1"/>
  <c r="K548" i="1"/>
  <c r="K594" i="1"/>
  <c r="I788" i="1"/>
  <c r="K804" i="1"/>
  <c r="I804" i="1"/>
  <c r="I829" i="1"/>
  <c r="K908" i="1"/>
  <c r="K927" i="1"/>
  <c r="I927" i="1"/>
  <c r="I967" i="1"/>
  <c r="I974" i="1"/>
  <c r="I1006" i="1"/>
  <c r="K1019" i="1"/>
  <c r="K105" i="1"/>
  <c r="M226" i="1"/>
  <c r="K367" i="1"/>
  <c r="N488" i="1"/>
  <c r="K582" i="1"/>
  <c r="K595" i="1"/>
  <c r="I595" i="1"/>
  <c r="I626" i="1"/>
  <c r="K738" i="1"/>
  <c r="I916" i="1"/>
  <c r="K91" i="1"/>
  <c r="I91" i="1"/>
  <c r="K100" i="1"/>
  <c r="M105" i="1"/>
  <c r="I166" i="1"/>
  <c r="N170" i="1"/>
  <c r="M170" i="1"/>
  <c r="I279" i="1"/>
  <c r="N279" i="1"/>
  <c r="M279" i="1"/>
  <c r="K279" i="1"/>
  <c r="K358" i="1"/>
  <c r="I362" i="1"/>
  <c r="M367" i="1"/>
  <c r="I388" i="1"/>
  <c r="M392" i="1"/>
  <c r="I403" i="1"/>
  <c r="N403" i="1"/>
  <c r="M403" i="1"/>
  <c r="K403" i="1"/>
  <c r="K527" i="1"/>
  <c r="I576" i="1"/>
  <c r="I610" i="1"/>
  <c r="K621" i="1"/>
  <c r="I675" i="1"/>
  <c r="K756" i="1"/>
  <c r="I756" i="1"/>
  <c r="I812" i="1"/>
  <c r="I817" i="1"/>
  <c r="I824" i="1"/>
  <c r="I844" i="1"/>
  <c r="I873" i="1"/>
  <c r="I909" i="1"/>
  <c r="K961" i="1"/>
  <c r="I1014" i="1"/>
  <c r="I44" i="1"/>
  <c r="I48" i="1"/>
  <c r="M91" i="1"/>
  <c r="I97" i="1"/>
  <c r="M100" i="1"/>
  <c r="N105" i="1"/>
  <c r="I170" i="1"/>
  <c r="I305" i="1"/>
  <c r="I334" i="1"/>
  <c r="N342" i="1"/>
  <c r="M342" i="1"/>
  <c r="K342" i="1"/>
  <c r="I342" i="1"/>
  <c r="M353" i="1"/>
  <c r="M358" i="1"/>
  <c r="K388" i="1"/>
  <c r="N392" i="1"/>
  <c r="K490" i="1"/>
  <c r="J490" i="1"/>
  <c r="K528" i="1"/>
  <c r="I528" i="1"/>
  <c r="I570" i="1"/>
  <c r="I616" i="1"/>
  <c r="K651" i="1"/>
  <c r="I783" i="1"/>
  <c r="K798" i="1"/>
  <c r="I798" i="1"/>
  <c r="K898" i="1"/>
  <c r="I904" i="1"/>
  <c r="I949" i="1"/>
  <c r="K969" i="1"/>
  <c r="I969" i="1"/>
  <c r="I998" i="1"/>
  <c r="H1062" i="1"/>
  <c r="K1061" i="1"/>
  <c r="J1061" i="1"/>
  <c r="K44" i="1"/>
  <c r="K48" i="1"/>
  <c r="N91" i="1"/>
  <c r="K97" i="1"/>
  <c r="N100" i="1"/>
  <c r="I126" i="1"/>
  <c r="N126" i="1"/>
  <c r="M126" i="1"/>
  <c r="K126" i="1"/>
  <c r="K170" i="1"/>
  <c r="N305" i="1"/>
  <c r="N311" i="1"/>
  <c r="M311" i="1"/>
  <c r="K311" i="1"/>
  <c r="I311" i="1"/>
  <c r="K329" i="1"/>
  <c r="K334" i="1"/>
  <c r="N353" i="1"/>
  <c r="N358" i="1"/>
  <c r="N388" i="1"/>
  <c r="I517" i="1"/>
  <c r="K677" i="1"/>
  <c r="I677" i="1"/>
  <c r="I731" i="1"/>
  <c r="I741" i="1"/>
  <c r="K741" i="1"/>
  <c r="I774" i="1"/>
  <c r="K791" i="1"/>
  <c r="I791" i="1"/>
  <c r="I838" i="1"/>
  <c r="K845" i="1"/>
  <c r="I845" i="1"/>
  <c r="I893" i="1"/>
  <c r="I955" i="1"/>
  <c r="I962" i="1"/>
  <c r="K1015" i="1"/>
  <c r="I1015" i="1"/>
  <c r="M44" i="1"/>
  <c r="M48" i="1"/>
  <c r="N97" i="1"/>
  <c r="H158" i="1"/>
  <c r="C19" i="7" s="1"/>
  <c r="E19" i="7" s="1"/>
  <c r="G19" i="7" s="1"/>
  <c r="C26" i="11" s="1"/>
  <c r="N270" i="1"/>
  <c r="M270" i="1"/>
  <c r="N301" i="1"/>
  <c r="M301" i="1"/>
  <c r="K301" i="1"/>
  <c r="M329" i="1"/>
  <c r="M334" i="1"/>
  <c r="N359" i="1"/>
  <c r="M359" i="1"/>
  <c r="K359" i="1"/>
  <c r="K451" i="1"/>
  <c r="K558" i="1"/>
  <c r="K578" i="1"/>
  <c r="I578" i="1"/>
  <c r="K662" i="1"/>
  <c r="I765" i="1"/>
  <c r="K819" i="1"/>
  <c r="I819" i="1"/>
  <c r="K888" i="1"/>
  <c r="I899" i="1"/>
  <c r="K950" i="1"/>
  <c r="I697" i="1"/>
  <c r="K860" i="1"/>
  <c r="I860" i="1"/>
  <c r="I367" i="1"/>
  <c r="I849" i="1"/>
  <c r="K690" i="1"/>
  <c r="I690" i="1"/>
  <c r="I1073" i="1"/>
  <c r="N421" i="1"/>
  <c r="M421" i="1"/>
  <c r="K421" i="1"/>
  <c r="I421" i="1"/>
  <c r="H1059" i="1"/>
  <c r="J1054" i="1"/>
  <c r="I194" i="1"/>
  <c r="K194" i="1"/>
  <c r="K835" i="1"/>
  <c r="I835" i="1"/>
  <c r="I1025" i="1"/>
  <c r="K392" i="1"/>
  <c r="I684" i="1"/>
  <c r="K903" i="1"/>
  <c r="K1020" i="1"/>
  <c r="I1020" i="1"/>
  <c r="N93" i="1"/>
  <c r="M93" i="1"/>
  <c r="K93" i="1"/>
  <c r="N162" i="1"/>
  <c r="M162" i="1"/>
  <c r="K162" i="1"/>
  <c r="N267" i="1"/>
  <c r="M267" i="1"/>
  <c r="M410" i="1"/>
  <c r="K519" i="1"/>
  <c r="I519" i="1"/>
  <c r="I559" i="1"/>
  <c r="I572" i="1"/>
  <c r="K638" i="1"/>
  <c r="I655" i="1"/>
  <c r="K655" i="1"/>
  <c r="K725" i="1"/>
  <c r="I776" i="1"/>
  <c r="I840" i="1"/>
  <c r="I858" i="1"/>
  <c r="I864" i="1"/>
  <c r="I938" i="1"/>
  <c r="I978" i="1"/>
  <c r="K1002" i="1"/>
  <c r="I1002" i="1"/>
  <c r="I1034" i="1"/>
  <c r="K1040" i="1"/>
  <c r="I1040" i="1"/>
  <c r="B20" i="8"/>
  <c r="I113" i="1"/>
  <c r="K221" i="1"/>
  <c r="I987" i="1"/>
  <c r="K987" i="1"/>
  <c r="M221" i="1"/>
  <c r="N382" i="1"/>
  <c r="M382" i="1"/>
  <c r="K382" i="1"/>
  <c r="I382" i="1"/>
  <c r="K522" i="1"/>
  <c r="N41" i="1"/>
  <c r="N296" i="1"/>
  <c r="M296" i="1"/>
  <c r="K296" i="1"/>
  <c r="N386" i="1"/>
  <c r="M386" i="1"/>
  <c r="K386" i="1"/>
  <c r="I386" i="1"/>
  <c r="N410" i="1"/>
  <c r="K606" i="1"/>
  <c r="I606" i="1"/>
  <c r="K734" i="1"/>
  <c r="I734" i="1"/>
  <c r="K777" i="1"/>
  <c r="I777" i="1"/>
  <c r="K870" i="1"/>
  <c r="I870" i="1"/>
  <c r="B46" i="8"/>
  <c r="M283" i="1"/>
  <c r="N283" i="1"/>
  <c r="M436" i="1"/>
  <c r="K113" i="1"/>
  <c r="M488" i="1"/>
  <c r="K674" i="1"/>
  <c r="K762" i="1"/>
  <c r="I762" i="1"/>
  <c r="I823" i="1"/>
  <c r="I1088" i="1"/>
  <c r="N202" i="1"/>
  <c r="M202" i="1"/>
  <c r="K202" i="1"/>
  <c r="I202" i="1"/>
  <c r="H257" i="1"/>
  <c r="C25" i="7" s="1"/>
  <c r="E25" i="7" s="1"/>
  <c r="G25" i="7" s="1"/>
  <c r="N406" i="1"/>
  <c r="M406" i="1"/>
  <c r="I768" i="1"/>
  <c r="K768" i="1"/>
  <c r="H1093" i="1"/>
  <c r="C41" i="7" s="1"/>
  <c r="B66" i="8"/>
  <c r="K111" i="1"/>
  <c r="I331" i="1"/>
  <c r="H545" i="1"/>
  <c r="I43" i="1"/>
  <c r="I82" i="1"/>
  <c r="N84" i="1"/>
  <c r="M111" i="1"/>
  <c r="K114" i="1"/>
  <c r="I118" i="1"/>
  <c r="I171" i="1"/>
  <c r="H271" i="1"/>
  <c r="K271" i="1" s="1"/>
  <c r="K325" i="1"/>
  <c r="M355" i="1"/>
  <c r="M364" i="1"/>
  <c r="M368" i="1"/>
  <c r="I408" i="1"/>
  <c r="K412" i="1"/>
  <c r="M433" i="1"/>
  <c r="K441" i="1"/>
  <c r="K448" i="1"/>
  <c r="K607" i="1"/>
  <c r="K643" i="1"/>
  <c r="I735" i="1"/>
  <c r="I778" i="1"/>
  <c r="I947" i="1"/>
  <c r="I965" i="1"/>
  <c r="I970" i="1"/>
  <c r="I996" i="1"/>
  <c r="I1004" i="1"/>
  <c r="I1016" i="1"/>
  <c r="K1057" i="1"/>
  <c r="K82" i="1"/>
  <c r="N111" i="1"/>
  <c r="K118" i="1"/>
  <c r="I272" i="1"/>
  <c r="K104" i="1"/>
  <c r="I144" i="1"/>
  <c r="I321" i="1"/>
  <c r="N428" i="1"/>
  <c r="K461" i="1"/>
  <c r="K510" i="1"/>
  <c r="I552" i="1"/>
  <c r="K597" i="1"/>
  <c r="K650" i="1"/>
  <c r="I679" i="1"/>
  <c r="K736" i="1"/>
  <c r="I779" i="1"/>
  <c r="I811" i="1"/>
  <c r="I919" i="1"/>
  <c r="I924" i="1"/>
  <c r="I990" i="1"/>
  <c r="J1058" i="1"/>
  <c r="M241" i="1"/>
  <c r="I241" i="1"/>
  <c r="K241" i="1"/>
  <c r="N241" i="1"/>
  <c r="K90" i="1"/>
  <c r="N90" i="1"/>
  <c r="M90" i="1"/>
  <c r="I90" i="1"/>
  <c r="H108" i="1"/>
  <c r="K227" i="1"/>
  <c r="I227" i="1"/>
  <c r="N227" i="1"/>
  <c r="M227" i="1"/>
  <c r="M75" i="1"/>
  <c r="N75" i="1"/>
  <c r="K75" i="1"/>
  <c r="I75" i="1"/>
  <c r="M101" i="1"/>
  <c r="K101" i="1"/>
  <c r="N101" i="1"/>
  <c r="I101" i="1"/>
  <c r="N96" i="1"/>
  <c r="M96" i="1"/>
  <c r="K96" i="1"/>
  <c r="I96" i="1"/>
  <c r="N73" i="1"/>
  <c r="I73" i="1"/>
  <c r="N129" i="1"/>
  <c r="I129" i="1"/>
  <c r="K206" i="1"/>
  <c r="I206" i="1"/>
  <c r="M249" i="1"/>
  <c r="K249" i="1"/>
  <c r="I249" i="1"/>
  <c r="N315" i="1"/>
  <c r="K315" i="1"/>
  <c r="I740" i="1"/>
  <c r="K740" i="1"/>
  <c r="I70" i="1"/>
  <c r="M95" i="1"/>
  <c r="K95" i="1"/>
  <c r="K129" i="1"/>
  <c r="K318" i="1"/>
  <c r="I318" i="1"/>
  <c r="K322" i="1"/>
  <c r="I322" i="1"/>
  <c r="I341" i="1"/>
  <c r="N341" i="1"/>
  <c r="K341" i="1"/>
  <c r="M351" i="1"/>
  <c r="N351" i="1"/>
  <c r="I529" i="1"/>
  <c r="K529" i="1"/>
  <c r="I609" i="1"/>
  <c r="K609" i="1"/>
  <c r="I653" i="1"/>
  <c r="I806" i="1"/>
  <c r="I826" i="1"/>
  <c r="I940" i="1"/>
  <c r="K1046" i="1"/>
  <c r="I95" i="1"/>
  <c r="M322" i="1"/>
  <c r="I333" i="1"/>
  <c r="K549" i="1"/>
  <c r="K567" i="1"/>
  <c r="K635" i="1"/>
  <c r="K641" i="1"/>
  <c r="K720" i="1"/>
  <c r="I42" i="1"/>
  <c r="M70" i="1"/>
  <c r="N95" i="1"/>
  <c r="K103" i="1"/>
  <c r="M161" i="1"/>
  <c r="M263" i="1"/>
  <c r="K263" i="1"/>
  <c r="N300" i="1"/>
  <c r="M300" i="1"/>
  <c r="I300" i="1"/>
  <c r="K300" i="1"/>
  <c r="N318" i="1"/>
  <c r="N322" i="1"/>
  <c r="I330" i="1"/>
  <c r="M337" i="1"/>
  <c r="K337" i="1"/>
  <c r="K351" i="1"/>
  <c r="K449" i="1"/>
  <c r="N449" i="1"/>
  <c r="K459" i="1"/>
  <c r="J489" i="1"/>
  <c r="I550" i="1"/>
  <c r="K550" i="1"/>
  <c r="I642" i="1"/>
  <c r="K642" i="1"/>
  <c r="K660" i="1"/>
  <c r="I681" i="1"/>
  <c r="K681" i="1"/>
  <c r="I714" i="1"/>
  <c r="I887" i="1"/>
  <c r="K887" i="1"/>
  <c r="I971" i="1"/>
  <c r="K1048" i="1"/>
  <c r="I1048" i="1"/>
  <c r="M71" i="1"/>
  <c r="K71" i="1"/>
  <c r="I106" i="1"/>
  <c r="M127" i="1"/>
  <c r="K127" i="1"/>
  <c r="I155" i="1"/>
  <c r="H172" i="1"/>
  <c r="K203" i="1"/>
  <c r="I203" i="1"/>
  <c r="I263" i="1"/>
  <c r="I280" i="1"/>
  <c r="I312" i="1"/>
  <c r="N312" i="1"/>
  <c r="M312" i="1"/>
  <c r="K330" i="1"/>
  <c r="N333" i="1"/>
  <c r="I337" i="1"/>
  <c r="K352" i="1"/>
  <c r="I352" i="1"/>
  <c r="K398" i="1"/>
  <c r="N398" i="1"/>
  <c r="M398" i="1"/>
  <c r="H414" i="1"/>
  <c r="K402" i="1"/>
  <c r="M402" i="1"/>
  <c r="I402" i="1"/>
  <c r="I449" i="1"/>
  <c r="I583" i="1"/>
  <c r="K583" i="1"/>
  <c r="I636" i="1"/>
  <c r="H745" i="1"/>
  <c r="I708" i="1"/>
  <c r="K708" i="1"/>
  <c r="K743" i="1"/>
  <c r="I743" i="1"/>
  <c r="I915" i="1"/>
  <c r="I983" i="1"/>
  <c r="K983" i="1"/>
  <c r="I1021" i="1"/>
  <c r="I1041" i="1"/>
  <c r="I14" i="1"/>
  <c r="N42" i="1"/>
  <c r="I71" i="1"/>
  <c r="M80" i="1"/>
  <c r="M98" i="1"/>
  <c r="N103" i="1"/>
  <c r="M106" i="1"/>
  <c r="M124" i="1"/>
  <c r="I127" i="1"/>
  <c r="N149" i="1"/>
  <c r="H234" i="1"/>
  <c r="N219" i="1"/>
  <c r="K219" i="1"/>
  <c r="M219" i="1"/>
  <c r="I219" i="1"/>
  <c r="M239" i="1"/>
  <c r="K239" i="1"/>
  <c r="M246" i="1"/>
  <c r="N263" i="1"/>
  <c r="K304" i="1"/>
  <c r="I304" i="1"/>
  <c r="K312" i="1"/>
  <c r="I327" i="1"/>
  <c r="M330" i="1"/>
  <c r="N337" i="1"/>
  <c r="I348" i="1"/>
  <c r="M352" i="1"/>
  <c r="M356" i="1"/>
  <c r="K356" i="1"/>
  <c r="I356" i="1"/>
  <c r="N375" i="1"/>
  <c r="M375" i="1"/>
  <c r="I375" i="1"/>
  <c r="I379" i="1"/>
  <c r="M383" i="1"/>
  <c r="K383" i="1"/>
  <c r="K390" i="1"/>
  <c r="I390" i="1"/>
  <c r="I398" i="1"/>
  <c r="N402" i="1"/>
  <c r="I413" i="1"/>
  <c r="N417" i="1"/>
  <c r="K417" i="1"/>
  <c r="I417" i="1"/>
  <c r="M449" i="1"/>
  <c r="K539" i="1"/>
  <c r="I539" i="1"/>
  <c r="K615" i="1"/>
  <c r="K683" i="1"/>
  <c r="I683" i="1"/>
  <c r="K784" i="1"/>
  <c r="I784" i="1"/>
  <c r="I790" i="1"/>
  <c r="K803" i="1"/>
  <c r="I803" i="1"/>
  <c r="H1049" i="1"/>
  <c r="I64" i="1"/>
  <c r="N71" i="1"/>
  <c r="N80" i="1"/>
  <c r="N98" i="1"/>
  <c r="N106" i="1"/>
  <c r="I122" i="1"/>
  <c r="N127" i="1"/>
  <c r="N155" i="1"/>
  <c r="I213" i="1"/>
  <c r="I239" i="1"/>
  <c r="K264" i="1"/>
  <c r="I264" i="1"/>
  <c r="N289" i="1"/>
  <c r="M289" i="1"/>
  <c r="K289" i="1"/>
  <c r="H291" i="1"/>
  <c r="M304" i="1"/>
  <c r="K327" i="1"/>
  <c r="N338" i="1"/>
  <c r="M338" i="1"/>
  <c r="K338" i="1"/>
  <c r="I338" i="1"/>
  <c r="M348" i="1"/>
  <c r="N352" i="1"/>
  <c r="N356" i="1"/>
  <c r="K375" i="1"/>
  <c r="K379" i="1"/>
  <c r="I383" i="1"/>
  <c r="M390" i="1"/>
  <c r="K413" i="1"/>
  <c r="M417" i="1"/>
  <c r="I450" i="1"/>
  <c r="N450" i="1"/>
  <c r="M450" i="1"/>
  <c r="K450" i="1"/>
  <c r="I611" i="1"/>
  <c r="I644" i="1"/>
  <c r="K644" i="1"/>
  <c r="I696" i="1"/>
  <c r="K709" i="1"/>
  <c r="K715" i="1"/>
  <c r="K769" i="1"/>
  <c r="K1005" i="1"/>
  <c r="I1005" i="1"/>
  <c r="I1017" i="1"/>
  <c r="K1037" i="1"/>
  <c r="I1037" i="1"/>
  <c r="H76" i="1"/>
  <c r="I647" i="1"/>
  <c r="K647" i="1"/>
  <c r="K73" i="1"/>
  <c r="I92" i="1"/>
  <c r="I164" i="1"/>
  <c r="M266" i="1"/>
  <c r="K266" i="1"/>
  <c r="I266" i="1"/>
  <c r="I315" i="1"/>
  <c r="M73" i="1"/>
  <c r="M92" i="1"/>
  <c r="M129" i="1"/>
  <c r="I149" i="1"/>
  <c r="M341" i="1"/>
  <c r="M489" i="1"/>
  <c r="K489" i="1"/>
  <c r="K807" i="1"/>
  <c r="I807" i="1"/>
  <c r="I976" i="1"/>
  <c r="I98" i="1"/>
  <c r="M115" i="1"/>
  <c r="K115" i="1"/>
  <c r="M374" i="1"/>
  <c r="N374" i="1"/>
  <c r="K374" i="1"/>
  <c r="K654" i="1"/>
  <c r="K936" i="1"/>
  <c r="M64" i="1"/>
  <c r="K125" i="1"/>
  <c r="I125" i="1"/>
  <c r="K224" i="1"/>
  <c r="I224" i="1"/>
  <c r="N239" i="1"/>
  <c r="N247" i="1"/>
  <c r="M247" i="1"/>
  <c r="I247" i="1"/>
  <c r="K274" i="1"/>
  <c r="I274" i="1"/>
  <c r="N274" i="1"/>
  <c r="M274" i="1"/>
  <c r="K285" i="1"/>
  <c r="I285" i="1"/>
  <c r="N297" i="1"/>
  <c r="K297" i="1"/>
  <c r="I297" i="1"/>
  <c r="N304" i="1"/>
  <c r="M327" i="1"/>
  <c r="K339" i="1"/>
  <c r="I339" i="1"/>
  <c r="N348" i="1"/>
  <c r="N357" i="1"/>
  <c r="K357" i="1"/>
  <c r="M357" i="1"/>
  <c r="I357" i="1"/>
  <c r="N379" i="1"/>
  <c r="N383" i="1"/>
  <c r="N390" i="1"/>
  <c r="K394" i="1"/>
  <c r="I394" i="1"/>
  <c r="M413" i="1"/>
  <c r="I730" i="1"/>
  <c r="K730" i="1"/>
  <c r="I770" i="1"/>
  <c r="K770" i="1"/>
  <c r="K866" i="1"/>
  <c r="I866" i="1"/>
  <c r="N249" i="1"/>
  <c r="I420" i="1"/>
  <c r="N420" i="1"/>
  <c r="M420" i="1"/>
  <c r="K571" i="1"/>
  <c r="K70" i="1"/>
  <c r="I103" i="1"/>
  <c r="I161" i="1"/>
  <c r="M192" i="1"/>
  <c r="K941" i="1"/>
  <c r="I941" i="1"/>
  <c r="K1047" i="1"/>
  <c r="I1047" i="1"/>
  <c r="K149" i="1"/>
  <c r="K333" i="1"/>
  <c r="M42" i="1"/>
  <c r="K80" i="1"/>
  <c r="K246" i="1"/>
  <c r="I246" i="1"/>
  <c r="K629" i="1"/>
  <c r="I72" i="1"/>
  <c r="M275" i="1"/>
  <c r="K275" i="1"/>
  <c r="M297" i="1"/>
  <c r="N309" i="1"/>
  <c r="K309" i="1"/>
  <c r="I309" i="1"/>
  <c r="M339" i="1"/>
  <c r="M343" i="1"/>
  <c r="N343" i="1"/>
  <c r="I365" i="1"/>
  <c r="N380" i="1"/>
  <c r="M380" i="1"/>
  <c r="K380" i="1"/>
  <c r="I407" i="1"/>
  <c r="M407" i="1"/>
  <c r="K407" i="1"/>
  <c r="M411" i="1"/>
  <c r="K411" i="1"/>
  <c r="N432" i="1"/>
  <c r="M432" i="1"/>
  <c r="I432" i="1"/>
  <c r="M444" i="1"/>
  <c r="K444" i="1"/>
  <c r="N444" i="1"/>
  <c r="I444" i="1"/>
  <c r="K534" i="1"/>
  <c r="I534" i="1"/>
  <c r="K792" i="1"/>
  <c r="I792" i="1"/>
  <c r="K911" i="1"/>
  <c r="I911" i="1"/>
  <c r="I244" i="1"/>
  <c r="N295" i="1"/>
  <c r="K295" i="1"/>
  <c r="M295" i="1"/>
  <c r="I295" i="1"/>
  <c r="K659" i="1"/>
  <c r="M318" i="1"/>
  <c r="I351" i="1"/>
  <c r="I782" i="1"/>
  <c r="I115" i="1"/>
  <c r="N161" i="1"/>
  <c r="I15" i="1"/>
  <c r="M81" i="1"/>
  <c r="K81" i="1"/>
  <c r="M125" i="1"/>
  <c r="K49" i="1"/>
  <c r="K72" i="1"/>
  <c r="I81" i="1"/>
  <c r="K119" i="1"/>
  <c r="N125" i="1"/>
  <c r="K128" i="1"/>
  <c r="I131" i="1"/>
  <c r="I135" i="1"/>
  <c r="I153" i="1"/>
  <c r="K176" i="1"/>
  <c r="M205" i="1"/>
  <c r="K205" i="1"/>
  <c r="M248" i="1"/>
  <c r="K248" i="1"/>
  <c r="N272" i="1"/>
  <c r="M272" i="1"/>
  <c r="I275" i="1"/>
  <c r="K298" i="1"/>
  <c r="I298" i="1"/>
  <c r="N298" i="1"/>
  <c r="M298" i="1"/>
  <c r="I302" i="1"/>
  <c r="M309" i="1"/>
  <c r="I324" i="1"/>
  <c r="N328" i="1"/>
  <c r="K328" i="1"/>
  <c r="M328" i="1"/>
  <c r="I328" i="1"/>
  <c r="N339" i="1"/>
  <c r="I343" i="1"/>
  <c r="K365" i="1"/>
  <c r="I372" i="1"/>
  <c r="N372" i="1"/>
  <c r="K372" i="1"/>
  <c r="I380" i="1"/>
  <c r="N407" i="1"/>
  <c r="I411" i="1"/>
  <c r="I422" i="1"/>
  <c r="K432" i="1"/>
  <c r="I508" i="1"/>
  <c r="K518" i="1"/>
  <c r="I535" i="1"/>
  <c r="K535" i="1"/>
  <c r="K585" i="1"/>
  <c r="K764" i="1"/>
  <c r="I764" i="1"/>
  <c r="K772" i="1"/>
  <c r="I772" i="1"/>
  <c r="I834" i="1"/>
  <c r="I847" i="1"/>
  <c r="I867" i="1"/>
  <c r="I883" i="1"/>
  <c r="K895" i="1"/>
  <c r="K999" i="1"/>
  <c r="I733" i="1"/>
  <c r="K733" i="1"/>
  <c r="I192" i="1"/>
  <c r="K726" i="1"/>
  <c r="I726" i="1"/>
  <c r="N222" i="1"/>
  <c r="M222" i="1"/>
  <c r="I222" i="1"/>
  <c r="M315" i="1"/>
  <c r="K420" i="1"/>
  <c r="I459" i="1"/>
  <c r="N459" i="1"/>
  <c r="M45" i="1"/>
  <c r="K45" i="1"/>
  <c r="N92" i="1"/>
  <c r="I124" i="1"/>
  <c r="I165" i="1"/>
  <c r="M280" i="1"/>
  <c r="K280" i="1"/>
  <c r="K531" i="1"/>
  <c r="I531" i="1"/>
  <c r="K124" i="1"/>
  <c r="M122" i="1"/>
  <c r="I49" i="1"/>
  <c r="K69" i="1"/>
  <c r="I69" i="1"/>
  <c r="N122" i="1"/>
  <c r="I128" i="1"/>
  <c r="I41" i="1"/>
  <c r="N49" i="1"/>
  <c r="N69" i="1"/>
  <c r="M72" i="1"/>
  <c r="M79" i="1"/>
  <c r="K79" i="1"/>
  <c r="N81" i="1"/>
  <c r="K102" i="1"/>
  <c r="I102" i="1"/>
  <c r="N119" i="1"/>
  <c r="M128" i="1"/>
  <c r="K135" i="1"/>
  <c r="N275" i="1"/>
  <c r="K282" i="1"/>
  <c r="I282" i="1"/>
  <c r="H395" i="1"/>
  <c r="M294" i="1"/>
  <c r="K294" i="1"/>
  <c r="K302" i="1"/>
  <c r="N310" i="1"/>
  <c r="M310" i="1"/>
  <c r="I310" i="1"/>
  <c r="K310" i="1"/>
  <c r="M324" i="1"/>
  <c r="K335" i="1"/>
  <c r="I335" i="1"/>
  <c r="N340" i="1"/>
  <c r="M340" i="1"/>
  <c r="K343" i="1"/>
  <c r="M365" i="1"/>
  <c r="I381" i="1"/>
  <c r="M381" i="1"/>
  <c r="K381" i="1"/>
  <c r="N411" i="1"/>
  <c r="K422" i="1"/>
  <c r="K523" i="1"/>
  <c r="I523" i="1"/>
  <c r="K672" i="1"/>
  <c r="I672" i="1"/>
  <c r="H706" i="1"/>
  <c r="I718" i="1"/>
  <c r="K718" i="1"/>
  <c r="I759" i="1"/>
  <c r="I843" i="1"/>
  <c r="K884" i="1"/>
  <c r="I884" i="1"/>
  <c r="I906" i="1"/>
  <c r="K906" i="1"/>
  <c r="K993" i="1"/>
  <c r="I993" i="1"/>
  <c r="K1000" i="1"/>
  <c r="I1000" i="1"/>
  <c r="I603" i="1"/>
  <c r="K603" i="1"/>
  <c r="I666" i="1"/>
  <c r="K666" i="1"/>
  <c r="I45" i="1"/>
  <c r="I374" i="1"/>
  <c r="I119" i="1"/>
  <c r="K153" i="1"/>
  <c r="I176" i="1"/>
  <c r="I16" i="1"/>
  <c r="K41" i="1"/>
  <c r="N47" i="1"/>
  <c r="I47" i="1"/>
  <c r="I79" i="1"/>
  <c r="K94" i="1"/>
  <c r="M102" i="1"/>
  <c r="N117" i="1"/>
  <c r="I117" i="1"/>
  <c r="K120" i="1"/>
  <c r="I120" i="1"/>
  <c r="K168" i="1"/>
  <c r="I168" i="1"/>
  <c r="N205" i="1"/>
  <c r="M237" i="1"/>
  <c r="K237" i="1"/>
  <c r="N248" i="1"/>
  <c r="M282" i="1"/>
  <c r="I294" i="1"/>
  <c r="N302" i="1"/>
  <c r="K306" i="1"/>
  <c r="I306" i="1"/>
  <c r="N324" i="1"/>
  <c r="M335" i="1"/>
  <c r="I340" i="1"/>
  <c r="N350" i="1"/>
  <c r="M350" i="1"/>
  <c r="K350" i="1"/>
  <c r="M366" i="1"/>
  <c r="N366" i="1"/>
  <c r="I366" i="1"/>
  <c r="N381" i="1"/>
  <c r="K385" i="1"/>
  <c r="I385" i="1"/>
  <c r="N422" i="1"/>
  <c r="H493" i="1"/>
  <c r="H525" i="1"/>
  <c r="K575" i="1"/>
  <c r="K646" i="1"/>
  <c r="K652" i="1"/>
  <c r="I652" i="1"/>
  <c r="I658" i="1"/>
  <c r="K658" i="1"/>
  <c r="I665" i="1"/>
  <c r="K699" i="1"/>
  <c r="I699" i="1"/>
  <c r="I753" i="1"/>
  <c r="I780" i="1"/>
  <c r="K780" i="1"/>
  <c r="K815" i="1"/>
  <c r="I815" i="1"/>
  <c r="I839" i="1"/>
  <c r="K994" i="1"/>
  <c r="I994" i="1"/>
  <c r="K1001" i="1"/>
  <c r="I1001" i="1"/>
  <c r="I514" i="1"/>
  <c r="K514" i="1"/>
  <c r="I561" i="1"/>
  <c r="K561" i="1"/>
  <c r="K577" i="1"/>
  <c r="I577" i="1"/>
  <c r="K831" i="1"/>
  <c r="I831" i="1"/>
  <c r="J1055" i="1"/>
  <c r="K1055" i="1"/>
  <c r="N242" i="1"/>
  <c r="K242" i="1"/>
  <c r="K245" i="1"/>
  <c r="I245" i="1"/>
  <c r="K363" i="1"/>
  <c r="N363" i="1"/>
  <c r="I363" i="1"/>
  <c r="I242" i="1"/>
  <c r="M245" i="1"/>
  <c r="K313" i="1"/>
  <c r="I313" i="1"/>
  <c r="I319" i="1"/>
  <c r="I325" i="1"/>
  <c r="K353" i="1"/>
  <c r="M363" i="1"/>
  <c r="K377" i="1"/>
  <c r="N401" i="1"/>
  <c r="M401" i="1"/>
  <c r="I401" i="1"/>
  <c r="I451" i="1"/>
  <c r="K515" i="1"/>
  <c r="I515" i="1"/>
  <c r="K551" i="1"/>
  <c r="I551" i="1"/>
  <c r="I562" i="1"/>
  <c r="K593" i="1"/>
  <c r="K625" i="1"/>
  <c r="K637" i="1"/>
  <c r="I637" i="1"/>
  <c r="I680" i="1"/>
  <c r="I691" i="1"/>
  <c r="I698" i="1"/>
  <c r="K698" i="1"/>
  <c r="K742" i="1"/>
  <c r="I748" i="1"/>
  <c r="K754" i="1"/>
  <c r="K802" i="1"/>
  <c r="K822" i="1"/>
  <c r="I822" i="1"/>
  <c r="I886" i="1"/>
  <c r="K886" i="1"/>
  <c r="K910" i="1"/>
  <c r="K932" i="1"/>
  <c r="I932" i="1"/>
  <c r="I982" i="1"/>
  <c r="K1007" i="1"/>
  <c r="I1013" i="1"/>
  <c r="K989" i="1"/>
  <c r="I989" i="1"/>
  <c r="K217" i="1"/>
  <c r="I217" i="1"/>
  <c r="N240" i="1"/>
  <c r="M240" i="1"/>
  <c r="I240" i="1"/>
  <c r="K307" i="1"/>
  <c r="M307" i="1"/>
  <c r="N320" i="1"/>
  <c r="K320" i="1"/>
  <c r="N326" i="1"/>
  <c r="K326" i="1"/>
  <c r="I326" i="1"/>
  <c r="M409" i="1"/>
  <c r="K409" i="1"/>
  <c r="M456" i="1"/>
  <c r="K456" i="1"/>
  <c r="I456" i="1"/>
  <c r="I506" i="1"/>
  <c r="K506" i="1"/>
  <c r="I599" i="1"/>
  <c r="I676" i="1"/>
  <c r="K693" i="1"/>
  <c r="I693" i="1"/>
  <c r="I744" i="1"/>
  <c r="K744" i="1"/>
  <c r="I775" i="1"/>
  <c r="I892" i="1"/>
  <c r="I951" i="1"/>
  <c r="K968" i="1"/>
  <c r="I968" i="1"/>
  <c r="M418" i="1"/>
  <c r="N418" i="1"/>
  <c r="I418" i="1"/>
  <c r="K424" i="1"/>
  <c r="I424" i="1"/>
  <c r="I617" i="1"/>
  <c r="K617" i="1"/>
  <c r="I663" i="1"/>
  <c r="K663" i="1"/>
  <c r="K912" i="1"/>
  <c r="I912" i="1"/>
  <c r="M217" i="1"/>
  <c r="K240" i="1"/>
  <c r="I283" i="1"/>
  <c r="I307" i="1"/>
  <c r="I314" i="1"/>
  <c r="I320" i="1"/>
  <c r="M326" i="1"/>
  <c r="K399" i="1"/>
  <c r="I399" i="1"/>
  <c r="I409" i="1"/>
  <c r="N424" i="1"/>
  <c r="I435" i="1"/>
  <c r="I442" i="1"/>
  <c r="N442" i="1"/>
  <c r="M442" i="1"/>
  <c r="K442" i="1"/>
  <c r="N456" i="1"/>
  <c r="I530" i="1"/>
  <c r="K579" i="1"/>
  <c r="K682" i="1"/>
  <c r="I682" i="1"/>
  <c r="K688" i="1"/>
  <c r="I688" i="1"/>
  <c r="K694" i="1"/>
  <c r="I694" i="1"/>
  <c r="I713" i="1"/>
  <c r="K713" i="1"/>
  <c r="K724" i="1"/>
  <c r="I737" i="1"/>
  <c r="K737" i="1"/>
  <c r="K781" i="1"/>
  <c r="I781" i="1"/>
  <c r="I787" i="1"/>
  <c r="K793" i="1"/>
  <c r="K799" i="1"/>
  <c r="I799" i="1"/>
  <c r="I963" i="1"/>
  <c r="N477" i="1"/>
  <c r="M477" i="1"/>
  <c r="I721" i="1"/>
  <c r="K721" i="1"/>
  <c r="I732" i="1"/>
  <c r="K732" i="1"/>
  <c r="K863" i="1"/>
  <c r="I863" i="1"/>
  <c r="I902" i="1"/>
  <c r="K902" i="1"/>
  <c r="K238" i="1"/>
  <c r="K305" i="1"/>
  <c r="K331" i="1"/>
  <c r="M336" i="1"/>
  <c r="K344" i="1"/>
  <c r="K349" i="1"/>
  <c r="K360" i="1"/>
  <c r="K378" i="1"/>
  <c r="M389" i="1"/>
  <c r="K404" i="1"/>
  <c r="K428" i="1"/>
  <c r="K477" i="1"/>
  <c r="I536" i="1"/>
  <c r="K536" i="1"/>
  <c r="I716" i="1"/>
  <c r="K716" i="1"/>
  <c r="K755" i="1"/>
  <c r="I755" i="1"/>
  <c r="K818" i="1"/>
  <c r="I818" i="1"/>
  <c r="K958" i="1"/>
  <c r="I958" i="1"/>
  <c r="N331" i="1"/>
  <c r="N336" i="1"/>
  <c r="I355" i="1"/>
  <c r="N360" i="1"/>
  <c r="M378" i="1"/>
  <c r="I384" i="1"/>
  <c r="N389" i="1"/>
  <c r="M404" i="1"/>
  <c r="I410" i="1"/>
  <c r="I436" i="1"/>
  <c r="I445" i="1"/>
  <c r="J488" i="1"/>
  <c r="K502" i="1"/>
  <c r="K605" i="1"/>
  <c r="K633" i="1"/>
  <c r="I633" i="1"/>
  <c r="I639" i="1"/>
  <c r="K639" i="1"/>
  <c r="I661" i="1"/>
  <c r="K705" i="1"/>
  <c r="K728" i="1"/>
  <c r="I739" i="1"/>
  <c r="I750" i="1"/>
  <c r="I789" i="1"/>
  <c r="K850" i="1"/>
  <c r="I855" i="1"/>
  <c r="I874" i="1"/>
  <c r="H920" i="1"/>
  <c r="K880" i="1"/>
  <c r="K918" i="1"/>
  <c r="I928" i="1"/>
  <c r="I937" i="1"/>
  <c r="K985" i="1"/>
  <c r="I985" i="1"/>
  <c r="K991" i="1"/>
  <c r="K997" i="1"/>
  <c r="I997" i="1"/>
  <c r="K1003" i="1"/>
  <c r="I1029" i="1"/>
  <c r="H669" i="1"/>
  <c r="K933" i="1"/>
  <c r="I933" i="1"/>
  <c r="B18" i="8"/>
  <c r="B34" i="8"/>
  <c r="J1056" i="1"/>
  <c r="K1073" i="1"/>
  <c r="I1077" i="1"/>
  <c r="I1074" i="1"/>
  <c r="K1074" i="1"/>
  <c r="B48" i="8"/>
  <c r="I1091" i="1"/>
  <c r="H631" i="1"/>
  <c r="H878" i="1"/>
  <c r="K1054" i="1"/>
  <c r="B68" i="8"/>
  <c r="I34" i="1"/>
  <c r="K34" i="1"/>
  <c r="I33" i="1"/>
  <c r="K33" i="1"/>
  <c r="H1044" i="1"/>
  <c r="I1008" i="1"/>
  <c r="I959" i="1"/>
  <c r="K959" i="1"/>
  <c r="H944" i="1"/>
  <c r="I943" i="1"/>
  <c r="I877" i="1"/>
  <c r="K877" i="1"/>
  <c r="I773" i="1"/>
  <c r="K771" i="1"/>
  <c r="I766" i="1"/>
  <c r="H794" i="1"/>
  <c r="I668" i="1"/>
  <c r="K668" i="1"/>
  <c r="I630" i="1"/>
  <c r="K630" i="1"/>
  <c r="H588" i="1"/>
  <c r="K587" i="1"/>
  <c r="H564" i="1"/>
  <c r="I563" i="1"/>
  <c r="I544" i="1"/>
  <c r="I543" i="1"/>
  <c r="K543" i="1"/>
  <c r="I1043" i="1" l="1"/>
  <c r="I957" i="1"/>
  <c r="K957" i="1"/>
  <c r="K960" i="1"/>
  <c r="M290" i="1"/>
  <c r="K290" i="1"/>
  <c r="K1042" i="1"/>
  <c r="K1008" i="1"/>
  <c r="G52" i="1"/>
  <c r="H52" i="1" s="1"/>
  <c r="G277" i="1"/>
  <c r="H277" i="1" s="1"/>
  <c r="H268" i="1"/>
  <c r="I268" i="1" s="1"/>
  <c r="G268" i="1"/>
  <c r="G243" i="1"/>
  <c r="H243" i="1" s="1"/>
  <c r="G200" i="1"/>
  <c r="H200" i="1" s="1"/>
  <c r="G191" i="1"/>
  <c r="H191" i="1" s="1"/>
  <c r="I191" i="1" s="1"/>
  <c r="G189" i="1"/>
  <c r="H189" i="1" s="1"/>
  <c r="G188" i="1"/>
  <c r="H188" i="1" s="1"/>
  <c r="I188" i="1" s="1"/>
  <c r="G187" i="1"/>
  <c r="H187" i="1" s="1"/>
  <c r="G185" i="1"/>
  <c r="H185" i="1" s="1"/>
  <c r="G29" i="1"/>
  <c r="H29" i="1" s="1"/>
  <c r="G26" i="1"/>
  <c r="H26" i="1" s="1"/>
  <c r="G25" i="1"/>
  <c r="H25" i="1" s="1"/>
  <c r="K24" i="1"/>
  <c r="N24" i="1"/>
  <c r="M24" i="1"/>
  <c r="I24" i="1"/>
  <c r="G23" i="1"/>
  <c r="H23" i="1" s="1"/>
  <c r="G21" i="1"/>
  <c r="H21" i="1" s="1"/>
  <c r="I21" i="1" s="1"/>
  <c r="G17" i="1"/>
  <c r="H17" i="1" s="1"/>
  <c r="H1063" i="1"/>
  <c r="C39" i="7" s="1"/>
  <c r="F39" i="7" s="1"/>
  <c r="G39" i="7" s="1"/>
  <c r="D64" i="8"/>
  <c r="T65" i="8" s="1"/>
  <c r="C24" i="11"/>
  <c r="N271" i="1"/>
  <c r="M271" i="1"/>
  <c r="I271" i="1"/>
  <c r="C25" i="11"/>
  <c r="D36" i="8"/>
  <c r="I1071" i="1"/>
  <c r="K1071" i="1"/>
  <c r="I1068" i="1"/>
  <c r="K1068" i="1"/>
  <c r="I1072" i="1"/>
  <c r="K1072" i="1"/>
  <c r="H146" i="1"/>
  <c r="C18" i="7" s="1"/>
  <c r="G57" i="9"/>
  <c r="I140" i="1"/>
  <c r="I1069" i="1"/>
  <c r="M1070" i="1"/>
  <c r="H485" i="1"/>
  <c r="M485" i="1" s="1"/>
  <c r="M1069" i="1"/>
  <c r="K452" i="1"/>
  <c r="H1080" i="1"/>
  <c r="C40" i="7" s="1"/>
  <c r="N452" i="1"/>
  <c r="I1070" i="1"/>
  <c r="I452" i="1"/>
  <c r="H453" i="1"/>
  <c r="M453" i="1" s="1"/>
  <c r="L65" i="8"/>
  <c r="M65" i="8"/>
  <c r="N65" i="8"/>
  <c r="O65" i="8"/>
  <c r="H589" i="1"/>
  <c r="C33" i="7" s="1"/>
  <c r="E33" i="7" s="1"/>
  <c r="G33" i="7" s="1"/>
  <c r="H945" i="1"/>
  <c r="C35" i="7" s="1"/>
  <c r="E35" i="7" s="1"/>
  <c r="G35" i="7" s="1"/>
  <c r="C38" i="7"/>
  <c r="E38" i="7" s="1"/>
  <c r="G38" i="7" s="1"/>
  <c r="D24" i="8"/>
  <c r="C16" i="7"/>
  <c r="M76" i="1"/>
  <c r="J1095" i="1"/>
  <c r="H795" i="1"/>
  <c r="C34" i="7" s="1"/>
  <c r="E36" i="7"/>
  <c r="G36" i="7" s="1"/>
  <c r="C32" i="7"/>
  <c r="M493" i="1"/>
  <c r="C23" i="7"/>
  <c r="M234" i="1"/>
  <c r="C17" i="7"/>
  <c r="M108" i="1"/>
  <c r="C20" i="7"/>
  <c r="M172" i="1"/>
  <c r="C29" i="7"/>
  <c r="M414" i="1"/>
  <c r="C28" i="7"/>
  <c r="M395" i="1"/>
  <c r="C27" i="7"/>
  <c r="M291" i="1"/>
  <c r="E37" i="7"/>
  <c r="G37" i="7" s="1"/>
  <c r="E41" i="7"/>
  <c r="G41" i="7" s="1"/>
  <c r="C34" i="11" s="1"/>
  <c r="E14" i="7"/>
  <c r="K1065" i="1"/>
  <c r="S65" i="8" l="1"/>
  <c r="H1099" i="1"/>
  <c r="H1100" i="1" s="1"/>
  <c r="G1101" i="1" s="1"/>
  <c r="U65" i="8"/>
  <c r="V65" i="8"/>
  <c r="Q65" i="8"/>
  <c r="I65" i="8"/>
  <c r="R65" i="8"/>
  <c r="P65" i="8"/>
  <c r="J65" i="8"/>
  <c r="K52" i="1"/>
  <c r="M52" i="1"/>
  <c r="H66" i="1"/>
  <c r="I52" i="1"/>
  <c r="K277" i="1"/>
  <c r="I277" i="1"/>
  <c r="N277" i="1"/>
  <c r="M277" i="1"/>
  <c r="H286" i="1"/>
  <c r="C26" i="7" s="1"/>
  <c r="E26" i="7" s="1"/>
  <c r="G26" i="7" s="1"/>
  <c r="C22" i="11" s="1"/>
  <c r="N243" i="1"/>
  <c r="I243" i="1"/>
  <c r="H252" i="1"/>
  <c r="C24" i="7" s="1"/>
  <c r="E24" i="7" s="1"/>
  <c r="G24" i="7" s="1"/>
  <c r="C16" i="11" s="1"/>
  <c r="M243" i="1"/>
  <c r="K243" i="1"/>
  <c r="N200" i="1"/>
  <c r="M200" i="1"/>
  <c r="H209" i="1"/>
  <c r="C22" i="7" s="1"/>
  <c r="E22" i="7" s="1"/>
  <c r="G22" i="7" s="1"/>
  <c r="C19" i="11" s="1"/>
  <c r="I200" i="1"/>
  <c r="K200" i="1"/>
  <c r="M189" i="1"/>
  <c r="N189" i="1"/>
  <c r="I189" i="1"/>
  <c r="K189" i="1"/>
  <c r="I187" i="1"/>
  <c r="M187" i="1"/>
  <c r="K187" i="1"/>
  <c r="N187" i="1"/>
  <c r="K185" i="1"/>
  <c r="N185" i="1"/>
  <c r="I185" i="1"/>
  <c r="H195" i="1"/>
  <c r="C21" i="7" s="1"/>
  <c r="E21" i="7" s="1"/>
  <c r="G21" i="7" s="1"/>
  <c r="C18" i="11" s="1"/>
  <c r="M185" i="1"/>
  <c r="K29" i="1"/>
  <c r="I29" i="1"/>
  <c r="M29" i="1"/>
  <c r="N26" i="1"/>
  <c r="I26" i="1"/>
  <c r="K26" i="1"/>
  <c r="M26" i="1"/>
  <c r="G27" i="1"/>
  <c r="H27" i="1" s="1"/>
  <c r="N29" i="1"/>
  <c r="N25" i="1"/>
  <c r="M25" i="1"/>
  <c r="K25" i="1"/>
  <c r="I25" i="1"/>
  <c r="N23" i="1"/>
  <c r="K23" i="1"/>
  <c r="M23" i="1"/>
  <c r="I23" i="1"/>
  <c r="H18" i="1"/>
  <c r="C12" i="7" s="1"/>
  <c r="E12" i="7" s="1"/>
  <c r="G12" i="7" s="1"/>
  <c r="C35" i="11" s="1"/>
  <c r="I17" i="1"/>
  <c r="K65" i="8"/>
  <c r="D62" i="8"/>
  <c r="Q63" i="8" s="1"/>
  <c r="C40" i="11"/>
  <c r="D60" i="8"/>
  <c r="S61" i="8" s="1"/>
  <c r="C39" i="11"/>
  <c r="D58" i="8"/>
  <c r="M59" i="8" s="1"/>
  <c r="C36" i="11"/>
  <c r="D56" i="8"/>
  <c r="O57" i="8" s="1"/>
  <c r="C27" i="11"/>
  <c r="D52" i="8"/>
  <c r="J53" i="8" s="1"/>
  <c r="C23" i="11"/>
  <c r="T37" i="8"/>
  <c r="U37" i="8"/>
  <c r="V37" i="8"/>
  <c r="S37" i="8"/>
  <c r="M146" i="1"/>
  <c r="C30" i="7"/>
  <c r="E30" i="7" s="1"/>
  <c r="G30" i="7" s="1"/>
  <c r="C28" i="11" s="1"/>
  <c r="C31" i="7"/>
  <c r="M18" i="1"/>
  <c r="M252" i="1"/>
  <c r="M209" i="1"/>
  <c r="M1080" i="1"/>
  <c r="M25" i="8"/>
  <c r="N25" i="8"/>
  <c r="O25" i="8"/>
  <c r="H1050" i="1"/>
  <c r="H1065" i="1" s="1"/>
  <c r="D68" i="8"/>
  <c r="E34" i="7"/>
  <c r="G34" i="7" s="1"/>
  <c r="E20" i="7"/>
  <c r="G20" i="7" s="1"/>
  <c r="C17" i="11" s="1"/>
  <c r="E27" i="7"/>
  <c r="G27" i="7" s="1"/>
  <c r="C37" i="11" s="1"/>
  <c r="E23" i="7"/>
  <c r="G23" i="7" s="1"/>
  <c r="C14" i="11" s="1"/>
  <c r="F32" i="7"/>
  <c r="G32" i="7" s="1"/>
  <c r="C31" i="11" s="1"/>
  <c r="C45" i="7"/>
  <c r="C47" i="7" s="1"/>
  <c r="E18" i="7"/>
  <c r="G18" i="7" s="1"/>
  <c r="C11" i="11" s="1"/>
  <c r="E16" i="7"/>
  <c r="G16" i="7" s="1"/>
  <c r="C29" i="11" s="1"/>
  <c r="E40" i="7"/>
  <c r="G40" i="7" s="1"/>
  <c r="C38" i="11" s="1"/>
  <c r="E28" i="7"/>
  <c r="G28" i="7" s="1"/>
  <c r="C30" i="11" s="1"/>
  <c r="E29" i="7"/>
  <c r="G29" i="7" s="1"/>
  <c r="C33" i="11" s="1"/>
  <c r="E17" i="7"/>
  <c r="V25" i="8"/>
  <c r="J25" i="8"/>
  <c r="L25" i="8"/>
  <c r="R25" i="8"/>
  <c r="I25" i="8"/>
  <c r="U25" i="8"/>
  <c r="P25" i="8"/>
  <c r="K25" i="8"/>
  <c r="Q25" i="8"/>
  <c r="S25" i="8"/>
  <c r="T25" i="8"/>
  <c r="G14" i="7"/>
  <c r="C13" i="11" s="1"/>
  <c r="W65" i="8" l="1"/>
  <c r="X65" i="8" s="1"/>
  <c r="P63" i="8"/>
  <c r="Q61" i="8"/>
  <c r="J59" i="8"/>
  <c r="R61" i="8"/>
  <c r="L61" i="8"/>
  <c r="K61" i="8"/>
  <c r="P59" i="8"/>
  <c r="Q59" i="8"/>
  <c r="O61" i="8"/>
  <c r="O59" i="8"/>
  <c r="M61" i="8"/>
  <c r="V59" i="8"/>
  <c r="U59" i="8"/>
  <c r="R59" i="8"/>
  <c r="I59" i="8"/>
  <c r="N61" i="8"/>
  <c r="N59" i="8"/>
  <c r="V61" i="8"/>
  <c r="P61" i="8"/>
  <c r="I61" i="8"/>
  <c r="T61" i="8"/>
  <c r="J61" i="8"/>
  <c r="S59" i="8"/>
  <c r="C15" i="7"/>
  <c r="E15" i="7" s="1"/>
  <c r="G15" i="7" s="1"/>
  <c r="M66" i="1"/>
  <c r="U61" i="8"/>
  <c r="K59" i="8"/>
  <c r="L59" i="8"/>
  <c r="M286" i="1"/>
  <c r="M195" i="1"/>
  <c r="K27" i="1"/>
  <c r="K1096" i="1" s="1"/>
  <c r="H30" i="1"/>
  <c r="C13" i="7" s="1"/>
  <c r="E13" i="7" s="1"/>
  <c r="G13" i="7" s="1"/>
  <c r="C15" i="11" s="1"/>
  <c r="I27" i="1"/>
  <c r="I1095" i="1" s="1"/>
  <c r="M27" i="1"/>
  <c r="N27" i="1"/>
  <c r="V63" i="8"/>
  <c r="U63" i="8"/>
  <c r="S63" i="8"/>
  <c r="R63" i="8"/>
  <c r="O63" i="8"/>
  <c r="N63" i="8"/>
  <c r="M63" i="8"/>
  <c r="K63" i="8"/>
  <c r="I63" i="8"/>
  <c r="J63" i="8"/>
  <c r="L63" i="8"/>
  <c r="T63" i="8"/>
  <c r="T59" i="8"/>
  <c r="N57" i="8"/>
  <c r="M57" i="8"/>
  <c r="V57" i="8"/>
  <c r="J57" i="8"/>
  <c r="T57" i="8"/>
  <c r="K57" i="8"/>
  <c r="S57" i="8"/>
  <c r="U57" i="8"/>
  <c r="I57" i="8"/>
  <c r="R57" i="8"/>
  <c r="Q57" i="8"/>
  <c r="L57" i="8"/>
  <c r="P57" i="8"/>
  <c r="D54" i="8"/>
  <c r="S55" i="8" s="1"/>
  <c r="C32" i="11"/>
  <c r="M53" i="8"/>
  <c r="V53" i="8"/>
  <c r="P53" i="8"/>
  <c r="U53" i="8"/>
  <c r="T53" i="8"/>
  <c r="S53" i="8"/>
  <c r="O53" i="8"/>
  <c r="R53" i="8"/>
  <c r="N53" i="8"/>
  <c r="Q53" i="8"/>
  <c r="K53" i="8"/>
  <c r="L53" i="8"/>
  <c r="I53" i="8"/>
  <c r="W37" i="8"/>
  <c r="E31" i="7"/>
  <c r="G31" i="7" s="1"/>
  <c r="G1096" i="1"/>
  <c r="G1097" i="1" s="1"/>
  <c r="H1098" i="1" s="1"/>
  <c r="H1103" i="1" s="1"/>
  <c r="R1103" i="1" s="1"/>
  <c r="W25" i="8"/>
  <c r="X25" i="8" s="1"/>
  <c r="G17" i="7"/>
  <c r="C12" i="11" s="1"/>
  <c r="D46" i="8"/>
  <c r="D42" i="8"/>
  <c r="D10" i="8"/>
  <c r="D66" i="8"/>
  <c r="D32" i="8"/>
  <c r="D38" i="8"/>
  <c r="D40" i="8"/>
  <c r="D26" i="8"/>
  <c r="D34" i="8"/>
  <c r="D22" i="8"/>
  <c r="D28" i="8"/>
  <c r="D44" i="8"/>
  <c r="D30" i="8"/>
  <c r="D14" i="8"/>
  <c r="D18" i="8"/>
  <c r="V69" i="8"/>
  <c r="U69" i="8"/>
  <c r="Q69" i="8"/>
  <c r="R69" i="8"/>
  <c r="D50" i="8"/>
  <c r="D12" i="8" l="1"/>
  <c r="W61" i="8"/>
  <c r="X61" i="8" s="1"/>
  <c r="D20" i="8"/>
  <c r="C20" i="11"/>
  <c r="D16" i="8"/>
  <c r="W59" i="8"/>
  <c r="X59" i="8" s="1"/>
  <c r="W57" i="8"/>
  <c r="X57" i="8" s="1"/>
  <c r="M30" i="1"/>
  <c r="C44" i="7"/>
  <c r="D36" i="7" s="1"/>
  <c r="W63" i="8"/>
  <c r="X63" i="8" s="1"/>
  <c r="O55" i="8"/>
  <c r="P55" i="8"/>
  <c r="U55" i="8"/>
  <c r="I55" i="8"/>
  <c r="J55" i="8"/>
  <c r="L55" i="8"/>
  <c r="T55" i="8"/>
  <c r="R55" i="8"/>
  <c r="Q55" i="8"/>
  <c r="V55" i="8"/>
  <c r="N55" i="8"/>
  <c r="M55" i="8"/>
  <c r="K55" i="8"/>
  <c r="W53" i="8"/>
  <c r="X53" i="8" s="1"/>
  <c r="D48" i="8"/>
  <c r="Q49" i="8" s="1"/>
  <c r="C21" i="11"/>
  <c r="G44" i="7"/>
  <c r="H21" i="7" s="1"/>
  <c r="E44" i="7"/>
  <c r="M33" i="8"/>
  <c r="N33" i="8"/>
  <c r="O33" i="8"/>
  <c r="O35" i="8"/>
  <c r="N35" i="8"/>
  <c r="M35" i="8"/>
  <c r="M31" i="8"/>
  <c r="N31" i="8"/>
  <c r="O31" i="8"/>
  <c r="O27" i="8"/>
  <c r="M27" i="8"/>
  <c r="N27" i="8"/>
  <c r="M43" i="8"/>
  <c r="O43" i="8"/>
  <c r="N43" i="8"/>
  <c r="W69" i="8"/>
  <c r="X69" i="8" s="1"/>
  <c r="N29" i="8"/>
  <c r="O29" i="8"/>
  <c r="M29" i="8"/>
  <c r="T39" i="8"/>
  <c r="U39" i="8"/>
  <c r="J39" i="8"/>
  <c r="K39" i="8"/>
  <c r="V39" i="8"/>
  <c r="S39" i="8"/>
  <c r="R39" i="8"/>
  <c r="Q39" i="8"/>
  <c r="L39" i="8"/>
  <c r="P39" i="8"/>
  <c r="I19" i="8"/>
  <c r="H19" i="8"/>
  <c r="W19" i="8" s="1"/>
  <c r="X19" i="8" s="1"/>
  <c r="Q33" i="8"/>
  <c r="S33" i="8"/>
  <c r="I33" i="8"/>
  <c r="U33" i="8"/>
  <c r="V33" i="8"/>
  <c r="R33" i="8"/>
  <c r="L33" i="8"/>
  <c r="T33" i="8"/>
  <c r="P33" i="8"/>
  <c r="K33" i="8"/>
  <c r="J33" i="8"/>
  <c r="G11" i="8"/>
  <c r="E11" i="8"/>
  <c r="F11" i="8"/>
  <c r="I35" i="8"/>
  <c r="K35" i="8"/>
  <c r="R35" i="8"/>
  <c r="S35" i="8"/>
  <c r="J35" i="8"/>
  <c r="L35" i="8"/>
  <c r="Q35" i="8"/>
  <c r="U35" i="8"/>
  <c r="P35" i="8"/>
  <c r="V35" i="8"/>
  <c r="T35" i="8"/>
  <c r="V31" i="8"/>
  <c r="S31" i="8"/>
  <c r="L31" i="8"/>
  <c r="J31" i="8"/>
  <c r="P31" i="8"/>
  <c r="Q31" i="8"/>
  <c r="I31" i="8"/>
  <c r="U31" i="8"/>
  <c r="T31" i="8"/>
  <c r="R31" i="8"/>
  <c r="K31" i="8"/>
  <c r="K43" i="8"/>
  <c r="L43" i="8"/>
  <c r="U43" i="8"/>
  <c r="V43" i="8"/>
  <c r="Q43" i="8"/>
  <c r="J43" i="8"/>
  <c r="I43" i="8"/>
  <c r="P43" i="8"/>
  <c r="S43" i="8"/>
  <c r="T43" i="8"/>
  <c r="R43" i="8"/>
  <c r="I49" i="8"/>
  <c r="T49" i="8"/>
  <c r="U49" i="8"/>
  <c r="V49" i="8"/>
  <c r="K51" i="8"/>
  <c r="V51" i="8"/>
  <c r="T51" i="8"/>
  <c r="U51" i="8"/>
  <c r="Q51" i="8"/>
  <c r="R51" i="8"/>
  <c r="L51" i="8"/>
  <c r="P51" i="8"/>
  <c r="S51" i="8"/>
  <c r="J51" i="8"/>
  <c r="S27" i="8"/>
  <c r="J27" i="8"/>
  <c r="K27" i="8"/>
  <c r="L27" i="8"/>
  <c r="U27" i="8"/>
  <c r="Q27" i="8"/>
  <c r="R27" i="8"/>
  <c r="T27" i="8"/>
  <c r="V27" i="8"/>
  <c r="P27" i="8"/>
  <c r="V45" i="8"/>
  <c r="S45" i="8"/>
  <c r="T45" i="8"/>
  <c r="L45" i="8"/>
  <c r="P45" i="8"/>
  <c r="Q45" i="8"/>
  <c r="R45" i="8"/>
  <c r="U45" i="8"/>
  <c r="V47" i="8"/>
  <c r="T47" i="8"/>
  <c r="S47" i="8"/>
  <c r="R47" i="8"/>
  <c r="P47" i="8"/>
  <c r="Q47" i="8"/>
  <c r="U47" i="8"/>
  <c r="L47" i="8"/>
  <c r="S23" i="8"/>
  <c r="J23" i="8"/>
  <c r="K23" i="8"/>
  <c r="L23" i="8"/>
  <c r="J21" i="8"/>
  <c r="I21" i="8"/>
  <c r="H21" i="8"/>
  <c r="V67" i="8"/>
  <c r="R67" i="8"/>
  <c r="S67" i="8"/>
  <c r="T67" i="8"/>
  <c r="U67" i="8"/>
  <c r="Q67" i="8"/>
  <c r="V13" i="8"/>
  <c r="W13" i="8" s="1"/>
  <c r="G13" i="8"/>
  <c r="F13" i="8"/>
  <c r="E13" i="8"/>
  <c r="L29" i="8"/>
  <c r="K29" i="8"/>
  <c r="P29" i="8"/>
  <c r="T29" i="8"/>
  <c r="Q29" i="8"/>
  <c r="U29" i="8"/>
  <c r="V29" i="8"/>
  <c r="R29" i="8"/>
  <c r="J29" i="8"/>
  <c r="S29" i="8"/>
  <c r="S41" i="8"/>
  <c r="P41" i="8"/>
  <c r="U41" i="8"/>
  <c r="T41" i="8"/>
  <c r="R41" i="8"/>
  <c r="V41" i="8"/>
  <c r="Q41" i="8"/>
  <c r="P17" i="8" l="1"/>
  <c r="J17" i="8"/>
  <c r="M17" i="8"/>
  <c r="U17" i="8"/>
  <c r="N17" i="8"/>
  <c r="I17" i="8"/>
  <c r="R17" i="8"/>
  <c r="O17" i="8"/>
  <c r="T17" i="8"/>
  <c r="K17" i="8"/>
  <c r="Q17" i="8"/>
  <c r="H17" i="8"/>
  <c r="L17" i="8"/>
  <c r="V17" i="8"/>
  <c r="S17" i="8"/>
  <c r="D31" i="7"/>
  <c r="D23" i="7"/>
  <c r="D40" i="7"/>
  <c r="D33" i="7"/>
  <c r="D18" i="7"/>
  <c r="D12" i="7"/>
  <c r="D30" i="7"/>
  <c r="C46" i="7"/>
  <c r="I44" i="7" s="1"/>
  <c r="I45" i="7" s="1"/>
  <c r="D26" i="7"/>
  <c r="D19" i="7"/>
  <c r="D16" i="7"/>
  <c r="D13" i="7"/>
  <c r="D20" i="7"/>
  <c r="D22" i="7"/>
  <c r="D35" i="7"/>
  <c r="D15" i="7"/>
  <c r="D34" i="7"/>
  <c r="D32" i="7"/>
  <c r="D25" i="7"/>
  <c r="D21" i="7"/>
  <c r="D29" i="7"/>
  <c r="D14" i="7"/>
  <c r="D17" i="7"/>
  <c r="D41" i="7"/>
  <c r="D39" i="7"/>
  <c r="D38" i="7"/>
  <c r="D24" i="7"/>
  <c r="D27" i="7"/>
  <c r="D37" i="7"/>
  <c r="D28" i="7"/>
  <c r="W55" i="8"/>
  <c r="X55" i="8" s="1"/>
  <c r="W51" i="8"/>
  <c r="X51" i="8" s="1"/>
  <c r="K49" i="8"/>
  <c r="J49" i="8"/>
  <c r="L49" i="8"/>
  <c r="C42" i="11"/>
  <c r="D36" i="11" s="1"/>
  <c r="R49" i="8"/>
  <c r="D71" i="8"/>
  <c r="P49" i="8"/>
  <c r="S49" i="8"/>
  <c r="W45" i="8"/>
  <c r="X45" i="8" s="1"/>
  <c r="W27" i="8"/>
  <c r="X27" i="8" s="1"/>
  <c r="W21" i="8"/>
  <c r="X21" i="8" s="1"/>
  <c r="H16" i="7"/>
  <c r="H28" i="7"/>
  <c r="H27" i="7"/>
  <c r="H41" i="7"/>
  <c r="H15" i="7"/>
  <c r="H26" i="7"/>
  <c r="H23" i="7"/>
  <c r="H19" i="7"/>
  <c r="H18" i="7"/>
  <c r="H29" i="7"/>
  <c r="H17" i="7"/>
  <c r="H24" i="7"/>
  <c r="H40" i="7"/>
  <c r="H20" i="7"/>
  <c r="H31" i="7"/>
  <c r="H22" i="7"/>
  <c r="H30" i="7"/>
  <c r="H14" i="7"/>
  <c r="G71" i="8"/>
  <c r="E71" i="8"/>
  <c r="F71" i="8"/>
  <c r="W67" i="8"/>
  <c r="X67" i="8" s="1"/>
  <c r="W23" i="8"/>
  <c r="X23" i="8" s="1"/>
  <c r="W35" i="8"/>
  <c r="X35" i="8" s="1"/>
  <c r="W33" i="8"/>
  <c r="X33" i="8" s="1"/>
  <c r="W39" i="8"/>
  <c r="X39" i="8" s="1"/>
  <c r="W41" i="8"/>
  <c r="X41" i="8" s="1"/>
  <c r="W43" i="8"/>
  <c r="X43" i="8" s="1"/>
  <c r="W31" i="8"/>
  <c r="X31" i="8" s="1"/>
  <c r="W29" i="8"/>
  <c r="X29" i="8" s="1"/>
  <c r="W47" i="8"/>
  <c r="X47" i="8" s="1"/>
  <c r="W17" i="8" l="1"/>
  <c r="X17" i="8" s="1"/>
  <c r="C22" i="8"/>
  <c r="C44" i="8"/>
  <c r="C68" i="8"/>
  <c r="C46" i="8"/>
  <c r="C48" i="8"/>
  <c r="C50" i="8"/>
  <c r="C52" i="8"/>
  <c r="C54" i="8"/>
  <c r="C56" i="8"/>
  <c r="C36" i="8"/>
  <c r="C38" i="8"/>
  <c r="C62" i="8"/>
  <c r="C40" i="8"/>
  <c r="C64" i="8"/>
  <c r="C42" i="8"/>
  <c r="C66" i="8"/>
  <c r="C58" i="8"/>
  <c r="C60" i="8"/>
  <c r="W49" i="8"/>
  <c r="X49" i="8" s="1"/>
  <c r="D44" i="7"/>
  <c r="C48" i="7"/>
  <c r="C61" i="7" s="1"/>
  <c r="P14" i="8"/>
  <c r="P15" i="8" s="1"/>
  <c r="P71" i="8" s="1"/>
  <c r="P73" i="8" s="1"/>
  <c r="D15" i="11"/>
  <c r="C24" i="8"/>
  <c r="C20" i="8"/>
  <c r="M14" i="8"/>
  <c r="M15" i="8" s="1"/>
  <c r="M71" i="8" s="1"/>
  <c r="M73" i="8" s="1"/>
  <c r="U14" i="8"/>
  <c r="U15" i="8" s="1"/>
  <c r="U71" i="8" s="1"/>
  <c r="U73" i="8" s="1"/>
  <c r="D26" i="11"/>
  <c r="L6" i="8"/>
  <c r="N14" i="8"/>
  <c r="N15" i="8" s="1"/>
  <c r="N71" i="8" s="1"/>
  <c r="N73" i="8" s="1"/>
  <c r="D32" i="11"/>
  <c r="D29" i="11"/>
  <c r="D13" i="11"/>
  <c r="C10" i="8"/>
  <c r="C34" i="8"/>
  <c r="C28" i="8"/>
  <c r="I14" i="8"/>
  <c r="I15" i="8" s="1"/>
  <c r="I71" i="8" s="1"/>
  <c r="I73" i="8" s="1"/>
  <c r="D23" i="11"/>
  <c r="D39" i="11"/>
  <c r="C12" i="8"/>
  <c r="T14" i="8"/>
  <c r="T15" i="8" s="1"/>
  <c r="T71" i="8" s="1"/>
  <c r="T73" i="8" s="1"/>
  <c r="O14" i="8"/>
  <c r="O15" i="8" s="1"/>
  <c r="O71" i="8" s="1"/>
  <c r="O73" i="8" s="1"/>
  <c r="L14" i="8"/>
  <c r="L15" i="8" s="1"/>
  <c r="L71" i="8" s="1"/>
  <c r="L73" i="8" s="1"/>
  <c r="C14" i="8"/>
  <c r="R14" i="8"/>
  <c r="R15" i="8" s="1"/>
  <c r="R71" i="8" s="1"/>
  <c r="R73" i="8" s="1"/>
  <c r="D34" i="11"/>
  <c r="H14" i="8"/>
  <c r="H15" i="8" s="1"/>
  <c r="H71" i="8" s="1"/>
  <c r="C30" i="8"/>
  <c r="E73" i="8"/>
  <c r="E74" i="8" s="1"/>
  <c r="K14" i="8"/>
  <c r="K15" i="8" s="1"/>
  <c r="K71" i="8" s="1"/>
  <c r="K73" i="8" s="1"/>
  <c r="C16" i="8"/>
  <c r="Q14" i="8"/>
  <c r="Q15" i="8" s="1"/>
  <c r="Q71" i="8" s="1"/>
  <c r="Q73" i="8" s="1"/>
  <c r="J14" i="8"/>
  <c r="J15" i="8" s="1"/>
  <c r="J71" i="8" s="1"/>
  <c r="J73" i="8" s="1"/>
  <c r="C32" i="8"/>
  <c r="C18" i="8"/>
  <c r="S14" i="8"/>
  <c r="S15" i="8" s="1"/>
  <c r="S71" i="8" s="1"/>
  <c r="S73" i="8" s="1"/>
  <c r="G73" i="8"/>
  <c r="D14" i="11"/>
  <c r="D30" i="11"/>
  <c r="D27" i="11"/>
  <c r="D40" i="11"/>
  <c r="D19" i="11"/>
  <c r="D20" i="11"/>
  <c r="D24" i="11"/>
  <c r="D12" i="11"/>
  <c r="D31" i="11"/>
  <c r="C26" i="8"/>
  <c r="D22" i="11"/>
  <c r="D18" i="11"/>
  <c r="D38" i="11"/>
  <c r="D35" i="11"/>
  <c r="D25" i="11"/>
  <c r="D37" i="11"/>
  <c r="D17" i="11"/>
  <c r="D16" i="11"/>
  <c r="D21" i="11"/>
  <c r="D33" i="11"/>
  <c r="D28" i="11"/>
  <c r="D11" i="11"/>
  <c r="H51" i="7"/>
  <c r="E72" i="8"/>
  <c r="F72" i="8" s="1"/>
  <c r="G72" i="8" s="1"/>
  <c r="F73" i="8"/>
  <c r="C50" i="7" l="1"/>
  <c r="C52" i="7" s="1"/>
  <c r="E65" i="7"/>
  <c r="C71" i="8"/>
  <c r="V14" i="8"/>
  <c r="F74" i="8"/>
  <c r="G74" i="8" s="1"/>
  <c r="H72" i="8"/>
  <c r="I72" i="8" s="1"/>
  <c r="J72" i="8" s="1"/>
  <c r="K72" i="8" s="1"/>
  <c r="L72" i="8" s="1"/>
  <c r="M72" i="8" s="1"/>
  <c r="N72" i="8" s="1"/>
  <c r="O72" i="8" s="1"/>
  <c r="P72" i="8" s="1"/>
  <c r="Q72" i="8" s="1"/>
  <c r="R72" i="8" s="1"/>
  <c r="S72" i="8" s="1"/>
  <c r="T72" i="8" s="1"/>
  <c r="U72" i="8" s="1"/>
  <c r="H73" i="8"/>
  <c r="H74" i="8" l="1"/>
  <c r="I74" i="8" s="1"/>
  <c r="J74" i="8" s="1"/>
  <c r="K74" i="8" s="1"/>
  <c r="L74" i="8" s="1"/>
  <c r="M74" i="8" s="1"/>
  <c r="N74" i="8" s="1"/>
  <c r="O74" i="8" s="1"/>
  <c r="P74" i="8" s="1"/>
  <c r="Q74" i="8" s="1"/>
  <c r="R74" i="8" s="1"/>
  <c r="S74" i="8" s="1"/>
  <c r="T74" i="8" s="1"/>
  <c r="U74" i="8" s="1"/>
  <c r="E11" i="11"/>
  <c r="E12" i="11" s="1"/>
  <c r="E13" i="11" s="1"/>
  <c r="F12" i="11" l="1"/>
  <c r="F13" i="11"/>
  <c r="F11" i="11"/>
  <c r="E14" i="11" l="1"/>
  <c r="E15" i="11" s="1"/>
  <c r="F15" i="11" s="1"/>
  <c r="F14" i="11" l="1"/>
  <c r="E16" i="11"/>
  <c r="E17" i="11" s="1"/>
  <c r="E19" i="11" l="1"/>
  <c r="F17" i="11"/>
  <c r="E18" i="11"/>
  <c r="F18" i="11" s="1"/>
  <c r="F16" i="11"/>
  <c r="E20" i="11" l="1"/>
  <c r="F20" i="11" s="1"/>
  <c r="F19" i="11"/>
  <c r="E21" i="11" l="1"/>
  <c r="E22" i="11" s="1"/>
  <c r="E23" i="11" l="1"/>
  <c r="F22" i="11"/>
  <c r="F21" i="11"/>
  <c r="F23" i="11" l="1"/>
  <c r="E24" i="11"/>
  <c r="F24" i="11" l="1"/>
  <c r="E25" i="11"/>
  <c r="V15" i="8"/>
  <c r="W15" i="8" s="1"/>
  <c r="W14" i="8"/>
  <c r="E26" i="11" l="1"/>
  <c r="F25" i="11"/>
  <c r="V71" i="8"/>
  <c r="V72" i="8" s="1"/>
  <c r="X15" i="8"/>
  <c r="E27" i="11" l="1"/>
  <c r="F26" i="11"/>
  <c r="V73" i="8"/>
  <c r="V74" i="8" s="1"/>
  <c r="F27" i="11" l="1"/>
  <c r="E28" i="11"/>
  <c r="E29" i="11" l="1"/>
  <c r="F28" i="11"/>
  <c r="F29" i="11" l="1"/>
  <c r="E30" i="11"/>
  <c r="E31" i="11" l="1"/>
  <c r="F30" i="11"/>
  <c r="F31" i="11" l="1"/>
  <c r="E32" i="11"/>
  <c r="F32" i="11" l="1"/>
  <c r="E33" i="11"/>
  <c r="E34" i="11" l="1"/>
  <c r="F33" i="11"/>
  <c r="E35" i="11" l="1"/>
  <c r="F34" i="11"/>
  <c r="F35" i="11" l="1"/>
  <c r="E36" i="11"/>
  <c r="F36" i="11" l="1"/>
  <c r="E37" i="11"/>
  <c r="E38" i="11" l="1"/>
  <c r="F37" i="11"/>
  <c r="E39" i="11" l="1"/>
  <c r="F38" i="11"/>
  <c r="E40" i="11" l="1"/>
  <c r="F39" i="11"/>
  <c r="F40" i="11" l="1"/>
</calcChain>
</file>

<file path=xl/sharedStrings.xml><?xml version="1.0" encoding="utf-8"?>
<sst xmlns="http://schemas.openxmlformats.org/spreadsheetml/2006/main" count="4615" uniqueCount="2523">
  <si>
    <t>IFB</t>
  </si>
  <si>
    <t>Orçamento Sintético Global (GLOBAL)</t>
  </si>
  <si>
    <t>OBRA :</t>
  </si>
  <si>
    <t>LOCAL :</t>
  </si>
  <si>
    <t>CÓDIGO</t>
  </si>
  <si>
    <t>DESCRIÇÃO</t>
  </si>
  <si>
    <t>UNIDADE</t>
  </si>
  <si>
    <t>QUANT.</t>
  </si>
  <si>
    <t>PREÇO(R$)</t>
  </si>
  <si>
    <t>PREÇO TOTAL (R$)</t>
  </si>
  <si>
    <t>ADMINISTRAÇÃO DO CANTEIRO DE OBRA</t>
  </si>
  <si>
    <t>ADMINISTRAÇÃO LOCAL</t>
  </si>
  <si>
    <t>ENGENHEIRO CIVIL DE OBRA PLENO COM ENCARGOS COMPLEMENTARES</t>
  </si>
  <si>
    <t>H</t>
  </si>
  <si>
    <t>MESTRE DE OBRAS COM ENCARGOS COMPLEMENTARES</t>
  </si>
  <si>
    <t>SUBTOTAL (Etapa):</t>
  </si>
  <si>
    <t>PROJETOS</t>
  </si>
  <si>
    <t>PROJETOS COMPLEMENTARES</t>
  </si>
  <si>
    <t>UN</t>
  </si>
  <si>
    <t>1,00</t>
  </si>
  <si>
    <t>PROJETOS DE AS BUILT</t>
  </si>
  <si>
    <t>ELABORAÇÃO DE PROJETOS E DOCUMENTAÇÃO DE "AS BUILT "</t>
  </si>
  <si>
    <t>SERVIÇOS PRELIMINARES/TÉCNICOS</t>
  </si>
  <si>
    <t>LOCACAO DE ANDAIME METALICO TUBULAR DE ENCAIXE, TIPO DE TORRE, COM LARGURA DE 1 ATE 1,5 M E ALTURA DE *1,00* M (INCLUSO SAPATAS FIXAS OU RODIZIOS)</t>
  </si>
  <si>
    <t>MXMES</t>
  </si>
  <si>
    <t>LOCACAO DE CONTAINER 2,30 X 6,00 M, ALT. 2,50 M, PARA ESCRITORIO, SEM DIVISORIAS INTERNAS E SEM SANITARIO</t>
  </si>
  <si>
    <t>MÊS</t>
  </si>
  <si>
    <t>8,00</t>
  </si>
  <si>
    <t>LOCACAO DE CONTAINER 2,30 X 6,00 M, ALT. 2,50 M, PARA SANITARIO, COM 4 BACIAS, 8 CHUVEIROS,1 LAVATORIO E 1 MICTORIO</t>
  </si>
  <si>
    <t>TELA PLASTICA LARANJA, TIPO TAPUME PARA SINALIZACAO, MALHA RETANGULAR, ROLO 1.20 X 50 M (L X C)</t>
  </si>
  <si>
    <t>M</t>
  </si>
  <si>
    <t>100,00</t>
  </si>
  <si>
    <t>TAPUME COM TELHA METÁLICA. AF_05/2018</t>
  </si>
  <si>
    <t>M2</t>
  </si>
  <si>
    <t>SERVIÇOS TÉCNICOS</t>
  </si>
  <si>
    <t>3,00</t>
  </si>
  <si>
    <t>PLOTAGEM EM PAPEL FORMATO A-1</t>
  </si>
  <si>
    <t>CREA-DF</t>
  </si>
  <si>
    <t>ANOTAÇÃO DE RESPONSABILIDADE TÉCNICA - ART</t>
  </si>
  <si>
    <t>4,00</t>
  </si>
  <si>
    <t>MOVIMENTO DE TERRA E LOCAÇÃO DA OBRA</t>
  </si>
  <si>
    <t>M3</t>
  </si>
  <si>
    <t>UMIDIFICAÇÃO DE MATERIAL PARA VALAS COM CAMINHÃO PIPA 10000L. AF_11/2016</t>
  </si>
  <si>
    <t>EXECUÇÃO E COMPACTAÇÃO DE ATERRO COM SOLO PREDOMINANTEMENTE ARGILOSO - EXCLUSIVE SOLO, ESCAVAÇÃO, CARGA E TRANSPORTE. AF_11/2019</t>
  </si>
  <si>
    <t>LIMPEZA MECANIZADA DE CAMADA VEGETAL, VEGETAÇÃO E PEQUENAS ÁRVORES (DIÂMETRO DE TRONCO MENOR QUE 0,20 M), COM TRATOR DE ESTEIRAS.AF_05/2018</t>
  </si>
  <si>
    <t>FUNDAÇÕES E INFRAESTRUTURA</t>
  </si>
  <si>
    <t>ESTACAS</t>
  </si>
  <si>
    <t>VIGAS BALDRAMES</t>
  </si>
  <si>
    <t>FABRICAÇÃO, MONTAGEM E DESMONTAGEM DE FÔRMA PARA VIGA BALDRAME, EM MADEIRA SERRADA, E=25 MM, 4 UTILIZAÇÕES. AF_06/2017</t>
  </si>
  <si>
    <t>KG</t>
  </si>
  <si>
    <t>ARMAÇÃO DE BLOCO, VIGA BALDRAME OU SAPATA UTILIZANDO AÇO CA-50 DE 6,3 MM - MONTAGEM. AF_06/2017</t>
  </si>
  <si>
    <t>ARMAÇÃO DE BLOCO, VIGA BALDRAME OU SAPATA UTILIZANDO AÇO CA-50 DE 10 MM - MONTAGEM. AF_06/2017</t>
  </si>
  <si>
    <t>ARMAÇÃO DE BLOCO, VIGA BALDRAME OU SAPATA UTILIZANDO AÇO CA-50 DE 12,5 MM - MONTAGEM. AF_06/2017</t>
  </si>
  <si>
    <t>BLOCOS</t>
  </si>
  <si>
    <t>FABRICAÇÃO, MONTAGEM E DESMONTAGEM DE FÔRMA PARA BLOCO DE COROAMENTO, EM MADEIRA SERRADA, E=25 MM, 4 UTILIZAÇÕES. AF_06/2017</t>
  </si>
  <si>
    <t>SUPERESTRUTURA</t>
  </si>
  <si>
    <t>CONCRETO USINADO BOMBEAVEL, CLASSE DE RESISTENCIA C30, COM BRITA 0 E 1, SLUMP = 100 +/- 20 MM, INCLUI SERVICO DE BOMBEAMENTO (NBR 8953)</t>
  </si>
  <si>
    <t>ARMAÇÃO DE PILAR OU VIGA DE UMA ESTRUTURA CONVENCIONAL DE CONCRETO ARMADO EM UM EDIFÍCIO DE MÚLTIPLOS PAVIMENTOS UTILIZANDO AÇO CA-50 DE 16,0 MM - MONTAGEM. AF_12/2015</t>
  </si>
  <si>
    <t>MONTAGEM E DESMONTAGEM DE FÔRMA DE VIGA, ESCORAMENTO METÁLICO, PÉ-DIREITO SIMPLES, EM CHAPA DE MADEIRA PLASTIFICADA, 14 UTILIZAÇÕES. AF_09/2020</t>
  </si>
  <si>
    <t>LAJE</t>
  </si>
  <si>
    <t>5,00</t>
  </si>
  <si>
    <t>IMPERMEABILIZAÇÕES, ISOLAÇÃO TÉRMICA E ACÚSTICA</t>
  </si>
  <si>
    <t>ESTRUTURAS ENTERRADAS</t>
  </si>
  <si>
    <t>IMPERMEABILIZAÇÃO DE SUPERFÍCIE COM EMULSÃO ASFÁLTICA, 2 DEMÃOS AF_06/2018</t>
  </si>
  <si>
    <t>IMPERMEABILIZAÇÃO DE SUPERFÍCIE COM ARGAMASSA POLIMÉRICA / MEMBRANA ACRÍLICA, 3 DEMÃOS. AF_06/2018</t>
  </si>
  <si>
    <t>ALVENARIAS, VEDAÇÕES E DIVISÓRIAS</t>
  </si>
  <si>
    <t xml:space="preserve">PEITORIL GRANITO CINZA POLIDO, C/ LARGURA = 17 CM, ESP = 2 CM </t>
  </si>
  <si>
    <t>ALVENARIA DE VEDAÇÃO DE BLOCOS VAZADOS DE CONCRETO DE 9X19X39CM (ESPESSURA 9CM) DE PAREDES COM ÁREA LÍQUIDA MAIOR OU IGUAL A 6M² SEM VÃOS E ARGAMASSA DE ASSENTAMENTO COM PREPARO EM BETONEIRA. AF_06/2014</t>
  </si>
  <si>
    <t>DIVISÓRIAS</t>
  </si>
  <si>
    <t>VERGAS E CONTRA VERGAS</t>
  </si>
  <si>
    <t>ESQUADRIAS</t>
  </si>
  <si>
    <t>JANELAS</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</si>
  <si>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</si>
  <si>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</si>
  <si>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PORTAS</t>
  </si>
  <si>
    <t>2,00</t>
  </si>
  <si>
    <t>CPU-13</t>
  </si>
  <si>
    <t>6,00</t>
  </si>
  <si>
    <t>CPU-14</t>
  </si>
  <si>
    <t>COBERTURA E PROTEÇÕES</t>
  </si>
  <si>
    <t>RUFO EM CHAPA DE AÇO GALVANIZADO NÚMERO 24, CORTE DE 25 CM, INCLUSO TRANSPORTE VERTICAL. AF_07/2019</t>
  </si>
  <si>
    <t>REVESTIMENTO</t>
  </si>
  <si>
    <t>PISO</t>
  </si>
  <si>
    <t>SOLEIRA EM GRANITO, LARGURA 15 CM, ESPESSURA 2,0 CM. AF_09/2020</t>
  </si>
  <si>
    <t>PAREDE INTERNA</t>
  </si>
  <si>
    <t>REVESTIMENTO CERÂMICO PARA PAREDES INTERNAS COM PLACAS TIPO ESMALTADA EXTRA DE DIMENSÕES 33X45 CM APLICADAS EM AMBIENTES DE ÁREA MAIOR QUE 5 M² NA ALTURA INTEIRA DAS PAREDES. AF_06/2014</t>
  </si>
  <si>
    <t>PAREDE EXTERNA</t>
  </si>
  <si>
    <t>REBOCO OU EMBOÇO EXTERNO, DE PAREDE, COM ARGAMASSA TRAÇO T5 - 1:2:8 (CIMENTO / CAL / AREIA), ESPESSURA 2,5 CM</t>
  </si>
  <si>
    <t>PAVIMENTAÇÃO</t>
  </si>
  <si>
    <t>INTERNO</t>
  </si>
  <si>
    <t>CAMADA SEPARADORA PARA EXECUÇÃO DE RADIER, EM LONA PLÁSTICA. AF_09/2017</t>
  </si>
  <si>
    <t>EXTERNO</t>
  </si>
  <si>
    <t>PISO PODOTÁTIL, DIRECIONAL OU ALERTA, ASSENTADO SOBRE ARGAMASSA. AF_05/2020</t>
  </si>
  <si>
    <t>10,00</t>
  </si>
  <si>
    <t>GUIA (MEIO-FIO) CONCRETO, MOLDADA IN LOCO EM TRECHO RETO COM EXTRUSORA, 13 CM BASE X 22 CM ALTURA. AF_06/2016</t>
  </si>
  <si>
    <t>PINTURA</t>
  </si>
  <si>
    <t>APLICAÇÃO MANUAL DE PINTURA COM TINTA LÁTEX ACRÍLICA EM PAREDES, DUAS DEMÃOS. AF_06/2014</t>
  </si>
  <si>
    <t>APLICAÇÃO E LIXAMENTO DE MASSA LÁTEX EM PAREDES, DUAS DEMÃOS. AF_06/2014</t>
  </si>
  <si>
    <t>CPU-05</t>
  </si>
  <si>
    <t>TETO</t>
  </si>
  <si>
    <t>APLICAÇÃO DE FUNDO SELADOR ACRÍLICO EM TETO, UMA DEMÃO. AF_06/2014</t>
  </si>
  <si>
    <t>APLICAÇÃO MANUAL DE PINTURA COM TINTA LÁTEX ACRÍLICA EM TETO, DUAS DEMÃOS. AF_06/2014</t>
  </si>
  <si>
    <t>APLICAÇÃO E LIXAMENTO DE MASSA LÁTEX EM TETO, DUAS DEMÃOS. AF_06/2014</t>
  </si>
  <si>
    <t>PORTAS, BATENTES E ALIZAR</t>
  </si>
  <si>
    <t>PINTURA COM TINTA ALQUÍDICA DE FUNDO E ACABAMENTO (ESMALTE SINTÉTICO GRAFITE) PULVERIZADA SOBRE SUPERFÍCIES METÁLICAS (EXCETO PERFIL) EXECUTADO EM OBRA (POR DEMÃO). AF_01/2020_P</t>
  </si>
  <si>
    <t>PINTURA VERNIZ (INCOLOR) ALQUÍDICO EM MADEIRA, USO INTERNO E EXTERNO, 2 DEMÃOS. AF_01/2021</t>
  </si>
  <si>
    <t>PINTURA DE PISO COM TINTA ACRÍLICA, APLICAÇÃO MANUAL, 2 DEMÃOS, INCLUSO FUNDO PREPARADOR. AF_05/2021</t>
  </si>
  <si>
    <t>PINTURA DE DEMARCAÇÃO DE VAGA COM TINTA ACRÍLICA, E = 10 CM, APLICAÇÃO MANUAL. AF_05/2021</t>
  </si>
  <si>
    <t>VIDROS</t>
  </si>
  <si>
    <t>ESPELHO CRISTAL E=4 MM, FORNECIMENTO E INSTALAÇÃO</t>
  </si>
  <si>
    <t>INSTALAÇÕES HIDROSSANITÁRIAS</t>
  </si>
  <si>
    <t>ÁGUA FRIA</t>
  </si>
  <si>
    <t>REGISTRO GAVETA BRUTO EM LATAO FORJADO, BITOLA 1 1/2 " (REF 1509)</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</si>
  <si>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</si>
  <si>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</si>
  <si>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LUVA DE REDUÇÃO, PVC, SOLDÁVEL, DN 32MM X 25MM, INSTALADO EM RAMAL OU SUB-RAMAL DE ÁGUA - FORNECIMENTO E INSTALAÇÃO. AF_12/2014</t>
  </si>
  <si>
    <t>LUVA, PVC, SOLDÁVEL, DN 32MM, INSTALADO EM RAMAL OU SUB-RAMAL DE ÁGUA - FORNECIMENTO E INSTALAÇÃO. AF_12/2014</t>
  </si>
  <si>
    <t>TE, PVC, SOLDÁVEL, DN 32MM, INSTALADO EM RAMAL OU SUB-RAMAL DE ÁGUA - FORNECIMENTO E INSTALAÇÃO. AF_12/2014</t>
  </si>
  <si>
    <t>TÊ DE REDUÇÃO, PVC, SOLDÁVEL, DN 32MM X 25MM, INSTALADO EM RAMAL OU SUB-RAMAL DE ÁGUA - FORNECIMENTO E INSTALAÇÃO. AF_12/2014</t>
  </si>
  <si>
    <t>TUBO, PVC, SOLDÁVEL, DN 25MM, INSTALADO EM RAMAL DE DISTRIBUIÇÃO DE ÁGUA - FORNECIMENTO E INSTALAÇÃO. AF_12/2014</t>
  </si>
  <si>
    <t>ADAPTADOR CURTO COM BOLSA E ROSCA PARA REGISTRO, PVC, SOLDÁVEL, DN 20MM X 1/2?, INSTALADO EM RAMAL DE DISTRIBUIÇÃO DE ÁGUA - FORNECIMENTO E INSTALAÇÃO. AF_12/2014</t>
  </si>
  <si>
    <t>LUVA,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</si>
  <si>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</si>
  <si>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TE, PVC, SOLDÁVEL, DN 25MM, INSTALADO EM RAMAL DE DISTRIBUIÇÃO DE ÁGUA - FORNECIMENTO E INSTALAÇÃO. AF_12/2014</t>
  </si>
  <si>
    <t>TUBO, PVC, SOLDÁVEL, DN 32MM, INSTALADO EM PRUMADA DE ÁGUA - FORNECIMENTO E INSTALAÇÃO. AF_12/2014</t>
  </si>
  <si>
    <t>12,00</t>
  </si>
  <si>
    <t>TUBO, PVC, SOLDÁVEL, DN 50MM, INSTALADO EM PRUMADA DE ÁGUA - FORNECIMENTO E INSTALAÇÃO. AF_12/2014</t>
  </si>
  <si>
    <t>22,00</t>
  </si>
  <si>
    <t>JOELHO 90 GRAUS, PVC, SOLDÁVEL, DN 50MM, INSTALADO EM PRUMADA DE ÁGUA - FORNECIMENTO E INSTALAÇÃO. AF_12/2014</t>
  </si>
  <si>
    <t>LUVA, PVC, SOLDÁVEL, DN 50MM, INSTALADO EM PRUMADA DE ÁGUA - FORNECIMENTO E INSTALAÇÃO. AF_12/2014</t>
  </si>
  <si>
    <t>LUVA DE REDUÇÃO, PVC, SOLDÁVEL, DN 50MM X 25MM, INSTALADO EM PRUMADA DE ÁGUA FORNECIMENTO E INSTALAÇÃO. AF_12/2014</t>
  </si>
  <si>
    <t>LUVA COM ROSCA, PVC, SOLDÁVEL, DN 50MM X 1.1/2?, INSTALADO EM PRUMADA DE ÁGUA - FORNECIMENTO E INSTALAÇÃO. AF_12/2014</t>
  </si>
  <si>
    <t>ADAPTADOR CURTO COM BOLSA E ROSCA PARA REGISTRO, PVC, SOLDÁVEL, DN 50MM X 1.1/2?, INSTALADO EM PRUMADA DE ÁGUA - FORNECIMENTO E INSTALAÇÃO. AF_12/2014</t>
  </si>
  <si>
    <t>REGISTRO DE PRESSÃO BRUTO, LATÃO, ROSCÁVEL, 1/2", COM ACABAMENTO E CANOPLA CROMADOS. FORNECIDO E INSTALADO EM RAMAL DE ÁGUA. AF_12/2014</t>
  </si>
  <si>
    <t>REGISTRO DE GAVETA BRUTO, LATÃO, ROSCÁVEL, 3/4", COM ACABAMENTO E CANOPLA CROMADOS. FORNECIDO E INSTALADO EM RAMAL DE ÁGUA.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</si>
  <si>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</si>
  <si>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</si>
  <si>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REGISTRO DE GAVETA BRUTO, LATÃO, ROSCÁVEL, 2?, INSTALADO EM RESERVAÇÃO DE ÁGUA DE EDIFICAÇÃO QUE POSSUA RESERVATÓRIO DE FIBRA/FIBROCIMENTO ? FORNECIMENTO E INSTALAÇÃO. AF_06/2016</t>
  </si>
  <si>
    <t>ESGOTO</t>
  </si>
  <si>
    <t>CAIXA SIFONADA, PVC, DN 150 X 185 X 75 MM, FORNECIDA E INSTALADA EM RAMAIS DE ENCAMINHAMENTO DE ÁGUA PLUVIAL. AF_12/2014</t>
  </si>
  <si>
    <t>RALO SIFONADO, PVC, DN 100 X 40 MM, JUNTA SOLDÁVEL, FORNECIDO E INSTALADO EM RAMAIS DE ENCAMINHAMENTO DE ÁGUA PLUVIAL. AF_12/2014</t>
  </si>
  <si>
    <t>BUCHA DE REDUÇÃO LONGA, PVC, SERIE R, ÁGUA PLUVIAL, DN 50 X 40 MM, JUNTA ELÁSTICA, FORNECIDO E INSTALADO EM RAMAL DE ENCAMINHAMENTO. AF_12/2014</t>
  </si>
  <si>
    <t>15,00</t>
  </si>
  <si>
    <t>JUNÇÃO SIMPLES, PVC, SERIE R, ÁGUA PLUVIAL, DN 40 MM, JUNTA SOLDÁVEL, FORNECIDO E INSTALADO EM RAMAL DE ENCAMINHAMENTO. AF_12/2014</t>
  </si>
  <si>
    <t>JUNÇÃO SIMPLES, PVC, SERIE R, ÁGUA PLUVIAL, DN 100 X 75 MM, JUNTA ELÁSTICA, FORNECIDO E INSTALADO EM RAMAL DE ENCAMINHAMENTO.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</si>
  <si>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</si>
  <si>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</si>
  <si>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</si>
  <si>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</si>
  <si>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</si>
  <si>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JOELHO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</si>
  <si>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</si>
  <si>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9,00</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</si>
  <si>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</si>
  <si>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</si>
  <si>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JOELHO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</si>
  <si>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</si>
  <si>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JOELHO 45 GRAUS, PVC, SERIE NORMAL, ESGOTO PREDIAL, DN 100 MM, JUNTA ELÁSTICA, FORNECIDO E INSTALADO EM RAMAL DE DESCARGA OU RAMAL DE ESGOTO SANITÁRIO.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</si>
  <si>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</si>
  <si>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</si>
  <si>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SIMPLES, PVC, SERIE NORMAL, ESGOTO PREDIAL, DN 100 MM, JUNTA ELÁSTICA,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</si>
  <si>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</si>
  <si>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</si>
  <si>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</si>
  <si>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</si>
  <si>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</si>
  <si>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75 MM, FORNECIDO E INSTALADO EM PRUMADA DE ESGOTO SANITÁRIO OU VENTILAÇÃO.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</si>
  <si>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</si>
  <si>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</si>
  <si>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CAIXA DE GORDURA SIMPLES, CIRCULAR, EM CONCRETO PRÉ-MOLDADO, DIÂMETRO INTERNO = 0,4 M, ALTURA INTERNA = 0,4 M. AF_12/2020</t>
  </si>
  <si>
    <t>IMPLANTAÇÃO - ÁGUA FRIA</t>
  </si>
  <si>
    <t>TORNEIRA CROMADA 1/2? OU 3/4? PARA TANQUE, PADRÃO POPULAR - FORNECIMENTO E INSTALAÇÃO. AF_01/2020</t>
  </si>
  <si>
    <t>TUBO, PVC, SOLDÁVEL, DN 60MM, INSTALADO EM PRUMADA DE ÁGUA - FORNECIMENTO E INSTALAÇÃO. AF_12/2014</t>
  </si>
  <si>
    <t>36,00</t>
  </si>
  <si>
    <t>JOELHO 90 GRAUS, PVC, SOLDÁVEL, DN 60MM, INSTALADO EM PRUMADA DE ÁGUA - FORNECIMENTO E INSTALAÇÃO. AF_12/2014</t>
  </si>
  <si>
    <t>JOELHO 45 GRAUS, PVC, SOLDÁVEL, DN 60MM, INSTALADO EM PRUMADA DE ÁGUA - FORNECIMENTO E INSTALAÇÃO. AF_12/2014</t>
  </si>
  <si>
    <t>ADAPTADOR CURTO COM BOLSA E ROSCA PARA REGISTRO, PVC, SOLDÁVEL, DN 60MM X 2?, INSTALADO EM PRUMADA DE ÁGUA - FORNECIMENTO E INSTALAÇÃO. AF_12/2014</t>
  </si>
  <si>
    <t>REGISTRO DE ESFERA, PVC, SOLDÁVEL, DN 50 MM, INSTALADO EM RESERVAÇÃO DE ÁGUA DE EDIFICAÇÃO QUE POSSUA RESERVATÓRIO DE FIBRA/FIBROCIMENTO FORNECIMENTO E INSTALAÇÃO. AF_06/2016</t>
  </si>
  <si>
    <t>REGISTRO DE GAVETA BRUTO, LATÃO, ROSCÁVEL, 2 1/2?, INSTALADO EM RESERVAÇÃO DE ÁGUA DE EDIFICAÇÃO QUE POSSUA RESERVATÓRIO DE FIBRA/FIBROCIMENTO ? FORNECIMENTO E INSTALAÇÃO. AF_06/2016</t>
  </si>
  <si>
    <t>IMPLANTAÇÃO - ESGOTO</t>
  </si>
  <si>
    <t>CAIXA ENTERRADA HIDRÁULICA RETANGULAR, EM ALVENARIA COM BLOCOS DE CONCRETO, DIMENSÕES INTERNAS: 0,4X0,4X0,4 M PARA REDE DE ESGOTO. AF_12/2020</t>
  </si>
  <si>
    <t>CAIXA ENTERRADA HIDRÁULICA RETANGULAR, EM ALVENARIA COM BLOCOS DE CONCRETO, DIMENSÕES INTERNAS: 0,8X0,8X0,6 M PARA REDE DE ESGOTO. AF_12/2020</t>
  </si>
  <si>
    <t>TUBO PVC SERIE NORMAL, DN 75 MM, PARA ESGOTO PREDIAL (NBR 5688)</t>
  </si>
  <si>
    <t>35,00</t>
  </si>
  <si>
    <t>CAIXA ENTERRADA HIDRÁULICA RETANGULAR, EM ALVENARIA COM BLOCOS DE CONCRETO, DIMENSÕES INTERNAS: 0,6X0,6X0,6 M PARA REDE DE DRENAGEM. AF_12/2020</t>
  </si>
  <si>
    <t>IMPLANTAÇÃO - DRENAGEM</t>
  </si>
  <si>
    <t>TUBO PVC, SÉRIE R, ÁGUA PLUVIAL, DN 150 MM, FORNECIDO E INSTALADO EM CONDUTORES VERTICAIS DE ÁGUAS PLUVIAIS. AF_12/2014</t>
  </si>
  <si>
    <t>JOELHO 90 GRAUS, PVC, SERIE NORMAL, ESGOTO PREDIAL, DN 150 MM, JUNTA ELÁSTICA, FORNECIDO E INSTALADO EM SUBCOLETOR AÉREO DE ESGOTO SANITÁRIO. AF_12/2014</t>
  </si>
  <si>
    <t>TUBO DE PVC PARA REDE COLETORA DE ESGOTO DE PAREDE MACIÇA, DN 150 MM, JUNTA ELÁSTICA - FORNECIMENTO E ASSENTAMENTO. AF_01/2021</t>
  </si>
  <si>
    <t>INSTALAÇÕES DE COMBATE A INCÊNDIO</t>
  </si>
  <si>
    <t>HIDRANTES E ACESSÓRIOS</t>
  </si>
  <si>
    <t>EXTINTOR DE INCÊNDIO PORTÁTIL COM CARGA DE PQS DE 6 KG, CLASSE BC - FORNECIMENTO E INSTALAÇÃO. AF_10/2020_P</t>
  </si>
  <si>
    <t>EXTINTOR DE INCENDIO PORTATIL COM CARGA DE AGUA PRESSURIZADA DE 10 L, CLASSE A</t>
  </si>
  <si>
    <t>PLACA DE SINALIZACAO DE SEGURANCA CONTRA INCENDIO, FOTOLUMINESCENTE, QUADRADA, *20 X 20* CM, EM PVC *2* MM ANTI-CHAMAS (SIMBOLOS, CORES E PICTOGRAMAS CONFORME NBR 16820)</t>
  </si>
  <si>
    <t>PLACA DE SINALIZACAO DE SEGURANCA CONTRA INCENDIO, FOTOLUMINESCENTE, RETANGULAR, *20 X 40* CM, EM PVC *2* MM ANTI-CHAMAS (SIMBOLOS, CORES E PICTOGRAMAS CONFORME NBR 16820)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</si>
  <si>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</si>
  <si>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</si>
  <si>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LUVA, EM FERRO GALVANIZADO, DN 65 (2 1/2"), CONEXÃO ROSQUEADA, INSTALADO EM PRUMADAS - FORNECIMENTO E INSTALAÇÃO. AF_10/2020</t>
  </si>
  <si>
    <t>LUVA, EM FERRO GALVANIZADO, DN 80 (3"), CONEXÃO ROSQUEADA, INSTALADO EM PRUMADAS - FORNECIMENTO E INSTALAÇÃO. AF_10/2020</t>
  </si>
  <si>
    <t>COTOVELO 90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</si>
  <si>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</si>
  <si>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</si>
  <si>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</si>
  <si>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ABRIGO PARA HIDRANTE, 90X60X17CM, COM REGISTRO GLOBO ANGULAR 45 GRAUS 2 1/2", ADAPTADOR STORZ 2 1/2", MANGUEIRA DE INCÊNDIO 20M, REDUÇÃO 2 1/2" X 1 1/2" E ESGUICHO EM LATÃO 1 1/2" - FORNECIMENTO E INSTALAÇÃO. AF_10/2020</t>
  </si>
  <si>
    <t>LOUÇAS</t>
  </si>
  <si>
    <t>CUBA DE EMBUTIR OVAL EM LOUÇA BRANCA, 35 X 50CM OU EQUIVALENTE - FORNECIMENTO E INSTALAÇÃO. AF_01/2020</t>
  </si>
  <si>
    <t>TANQUE DE LOUÇA BRANCA SUSPENSO, 18L OU EQUIVALENTE, INCLUSO SIFÃO TIPO GARRAFA EM METAL CROMADO, VÁLVULA METÁLICA E TORNEIRA DE METAL CROMADO PADRÃO MÉDIO - FORNECIMENTO E INSTALAÇÃO. AF_01/2020</t>
  </si>
  <si>
    <t>VASO SANITÁRIO SIFONADO COM CAIXA ACOPLADA LOUÇA BRANCA - PADRÃO MÉDIO, INCLUSO ENGATE FLEXÍVEL EM METAL CROMADO, 1/2 X 40CM - FORNECIMENTO E INSTALAÇÃO. AF_01/2020</t>
  </si>
  <si>
    <t>VASO SANITARIO SIFONADO CONVENCIONAL PARA PCD SEM FURO FRONTAL COM LOUÇA BRANCA SEM ASSENTO, INCLUSO CONJUNTO DE LIGAÇÃO PARA BACIA SANITÁRIA AJUSTÁVEL - FORNECIMENTO E INSTALAÇÃO. AF_01/2020</t>
  </si>
  <si>
    <t>METAIS</t>
  </si>
  <si>
    <t>TORNEIRA PRESSMATIC BENEFIT DOCOL, OU SIMILAR</t>
  </si>
  <si>
    <t>VÁLVULA EM METAL CROMADO 1.1/2? X 1.1/2? PARA TANQUE OU LAVATÓRIO, COM OU SEM LADRÃO - FORNECIMENTO E INSTALAÇÃO. AF_01/2020</t>
  </si>
  <si>
    <t>SIFÃO DO TIPO GARRAFA EM METAL CROMADO 1 X 1.1/2? - FORNECIMENTO E INSTALAÇÃO. AF_01/2020</t>
  </si>
  <si>
    <t>ACESSÓRIOS</t>
  </si>
  <si>
    <t>CANOPLA COM ALAVANCA PARA VÁLVULA DE DESCARGA PARA DEFICIENTE</t>
  </si>
  <si>
    <t>ASSENTO SANITÁRIO CONVENCIONAL - FORNECIMENTO E INSTALACAO.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</si>
  <si>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</si>
  <si>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</si>
  <si>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</si>
  <si>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PUXADOR PARA PCD, FIXADO NA PORTA - FORNECIMENTO E INSTALAÇÃO. AF_01/2020</t>
  </si>
  <si>
    <t>BANCO ARTICULADO, EM ACO INOX, PARA PCD, FIXADO NA PAREDE - FORNECIMENTO E INSTALAÇÃO. AF_01/2020</t>
  </si>
  <si>
    <t>PORTA TOALHA BANHO EM METAL CROMADO, TIPO BARRA, INCLUSO FIXAÇÃO. AF_01/2020</t>
  </si>
  <si>
    <t>SABONETEIRA PLASTICA TIPO DISPENSER PARA SABONETE LIQUIDO COM RESERVATORIO 800 A 1500 ML, INCLUSO FIXAÇÃO. AF_01/2020</t>
  </si>
  <si>
    <t>PAINEL DE PREÇOS</t>
  </si>
  <si>
    <t>BEBEDOURO MODELO INDUSTRIAL, COM SISTEMA DE PURIFICAÇÃO INTERNA, ELÉTRICO, REFRIGERAÇÃO POR COMPRESSÃO, 220 v, INOX, KNOX OU SIMILAR - FORNECIMENTO E INSTALAÇÃO</t>
  </si>
  <si>
    <t>TALUDES E PAISAGISMOS</t>
  </si>
  <si>
    <t>PLANTIO DE GRAMA EM PLACAS. AF_05/2018</t>
  </si>
  <si>
    <t>EQUIPAMENTOS</t>
  </si>
  <si>
    <t>18.1</t>
  </si>
  <si>
    <t>18.1.1</t>
  </si>
  <si>
    <t>18.1.2</t>
  </si>
  <si>
    <t>18.1.3</t>
  </si>
  <si>
    <t>18.1.4</t>
  </si>
  <si>
    <t>18.1.5</t>
  </si>
  <si>
    <t>BUCHA S-8, COM ABAS, PARAFUSO ROSCA SOBERBA E CABEÇA FENDADA - FORNECIMENTO E APLICAÇÃO EM ELETRODUTOS E CONDULETES</t>
  </si>
  <si>
    <t>REBITE DE ALUMÍNIO DE REPUXO (POP) 3,2x8,0 MM (1 KG = 1025 UNIDADES)</t>
  </si>
  <si>
    <t>M²</t>
  </si>
  <si>
    <t>L</t>
  </si>
  <si>
    <t>CONECTOR OU GRAMPO METÁLICO TIPO U PARA HASTE DE ATERRAMENTO 5/8"</t>
  </si>
  <si>
    <t>HASTE DE ATERRAMENTO COOPERWELD 5/8"X2400 MM, COBRE ALTA CAMADA - FORNECIMENTO E INSTALAÇÃO</t>
  </si>
  <si>
    <t>20.1</t>
  </si>
  <si>
    <t>6.1</t>
  </si>
  <si>
    <t>7.1</t>
  </si>
  <si>
    <t>7.2</t>
  </si>
  <si>
    <t>10.1</t>
  </si>
  <si>
    <t>11.1</t>
  </si>
  <si>
    <t>1.1</t>
  </si>
  <si>
    <t>1.2</t>
  </si>
  <si>
    <t>1.3</t>
  </si>
  <si>
    <t>2.1</t>
  </si>
  <si>
    <t>2.1.1</t>
  </si>
  <si>
    <t>2.2</t>
  </si>
  <si>
    <t>5.2</t>
  </si>
  <si>
    <t>5.1.1</t>
  </si>
  <si>
    <t>5.1</t>
  </si>
  <si>
    <t>5.2.1</t>
  </si>
  <si>
    <t>TOTAL GERAL DO ORÇAMENTO</t>
  </si>
  <si>
    <t>VALOR EQUIPAMENTO:</t>
  </si>
  <si>
    <t>INSTITUTO FEDERAL DE BRASÍLIA</t>
  </si>
  <si>
    <t>E COMPOSIÇÃO DE CUSTOS UNITÁRIOS</t>
  </si>
  <si>
    <t>Instituto Federal de Brasília</t>
  </si>
  <si>
    <t xml:space="preserve"> BONIFICAÇÃO E DESPESAS INDIRETAS</t>
  </si>
  <si>
    <t>DISCRIMINAÇÃO</t>
  </si>
  <si>
    <r>
      <t xml:space="preserve">B.D.I.         </t>
    </r>
    <r>
      <rPr>
        <b/>
        <sz val="9"/>
        <color indexed="8"/>
        <rFont val="Arial"/>
        <family val="2"/>
      </rPr>
      <t xml:space="preserve">    edificação</t>
    </r>
  </si>
  <si>
    <t>B.D.I
Equipamentos</t>
  </si>
  <si>
    <t>Taxas Gerais: TG = [1+(AC/100)]x[1+(DF/100)]x[1+(R/100)]x[1+(L/100)]</t>
  </si>
  <si>
    <t>TG</t>
  </si>
  <si>
    <t>Rateio da Administração Central</t>
  </si>
  <si>
    <t>AC</t>
  </si>
  <si>
    <t>%</t>
  </si>
  <si>
    <t>Despesas Financeiras</t>
  </si>
  <si>
    <t>DF</t>
  </si>
  <si>
    <t>Riscos, Seguro e Garantia do Empreendimento</t>
  </si>
  <si>
    <t>R</t>
  </si>
  <si>
    <t>1.4</t>
  </si>
  <si>
    <t>Lucro</t>
  </si>
  <si>
    <t>Impostos : I = (i°+i¹+i²+i³)</t>
  </si>
  <si>
    <t>I</t>
  </si>
  <si>
    <t>COFINS</t>
  </si>
  <si>
    <t>i°</t>
  </si>
  <si>
    <t>ISS</t>
  </si>
  <si>
    <t>i¹</t>
  </si>
  <si>
    <t>2.3</t>
  </si>
  <si>
    <t>PIS</t>
  </si>
  <si>
    <t>i²</t>
  </si>
  <si>
    <t>2.4</t>
  </si>
  <si>
    <t>Outros</t>
  </si>
  <si>
    <t>i³</t>
  </si>
  <si>
    <t>2.5</t>
  </si>
  <si>
    <t>INSS</t>
  </si>
  <si>
    <r>
      <t>i</t>
    </r>
    <r>
      <rPr>
        <sz val="8"/>
        <color indexed="8"/>
        <rFont val="Arial"/>
        <family val="2"/>
      </rPr>
      <t>4</t>
    </r>
  </si>
  <si>
    <t xml:space="preserve">B.D.I. presumido = { [TG / ( 1 - ( I / 100 )) ] - 1 } x 100 </t>
  </si>
  <si>
    <t xml:space="preserve">    "Comprovada a inviabilidade técnico-econômica de parcelamento do objeto da licitação, nos termos da legislação em vigor, os itens de fornecimento de materiais e equipamentos de natureza específica que possam ser fornecidos por empresas com especialidades próprias e diversas e que representem percentual significativo do preço global da obra devem apresentar incidência de taxa de Bonificação e Despesas Indiretas - BDI reduzida em relação à taxa aplicável aos demais itens."</t>
  </si>
  <si>
    <t>____________________________________________________________</t>
  </si>
  <si>
    <t>Cálculo dos Encargos Sociais</t>
  </si>
  <si>
    <t>Estado:</t>
  </si>
  <si>
    <t>Distrito Federal</t>
  </si>
  <si>
    <t xml:space="preserve"> A PARTIR DE:</t>
  </si>
  <si>
    <t>Encargos Sociais Sobre a Mão de Obra:</t>
  </si>
  <si>
    <t>SEM DESONERAÇÃO</t>
  </si>
  <si>
    <t>HORISTA (%)</t>
  </si>
  <si>
    <t>MENSALISTA (%)</t>
  </si>
  <si>
    <t>Grupo A</t>
  </si>
  <si>
    <t>A1</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</si>
  <si>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</si>
  <si>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</si>
  <si>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</si>
  <si>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</si>
  <si>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</si>
  <si>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</si>
  <si>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</si>
  <si>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</si>
  <si>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</si>
  <si>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</si>
  <si>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</si>
  <si>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</si>
  <si>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</si>
  <si>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</si>
  <si>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</si>
  <si>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</si>
  <si>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</si>
  <si>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</si>
  <si>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</si>
  <si>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</si>
  <si>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</si>
  <si>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B2</t>
  </si>
  <si>
    <t>Feriados</t>
  </si>
  <si>
    <t>B3</t>
  </si>
  <si>
    <t>Auxílio - Enfermidade</t>
  </si>
  <si>
    <t>B4</t>
  </si>
  <si>
    <t>13° Salário</t>
  </si>
  <si>
    <t>B5</t>
  </si>
  <si>
    <t>Licença Paternidade</t>
  </si>
  <si>
    <t>B6</t>
  </si>
  <si>
    <t>Faltas Justificadas</t>
  </si>
  <si>
    <t>B7</t>
  </si>
  <si>
    <t>Dias de Chuva</t>
  </si>
  <si>
    <t>B8</t>
  </si>
  <si>
    <t>Auxílio Acidentes de Trabalho</t>
  </si>
  <si>
    <t>B9</t>
  </si>
  <si>
    <t>Férias Gozadas</t>
  </si>
  <si>
    <t>B10</t>
  </si>
  <si>
    <t>Salário Maternidade</t>
  </si>
  <si>
    <t>B</t>
  </si>
  <si>
    <t>Grupo C</t>
  </si>
  <si>
    <t>C1</t>
  </si>
  <si>
    <t>Aviso Prévio Indenizado</t>
  </si>
  <si>
    <t>C2</t>
  </si>
  <si>
    <t>Aviso Prévio Trabalhado</t>
  </si>
  <si>
    <t>C3</t>
  </si>
  <si>
    <t>Férias Indenizadas</t>
  </si>
  <si>
    <t>C4</t>
  </si>
  <si>
    <t>Depósito Rescisão Sem Justa Causa</t>
  </si>
  <si>
    <t>C5</t>
  </si>
  <si>
    <t>Indenização Adicional</t>
  </si>
  <si>
    <t>C</t>
  </si>
  <si>
    <t>Grupo D</t>
  </si>
  <si>
    <t>D1</t>
  </si>
  <si>
    <t>Reicidência de Grupo A sobre Grupo B</t>
  </si>
  <si>
    <t>D2</t>
  </si>
  <si>
    <t>Reincidêcia de Grupo A sobre Aviso Prévio Trabalhando e Reincidência do FGTS sobre Aviso Prévio Indenizado</t>
  </si>
  <si>
    <t>D</t>
  </si>
  <si>
    <t>Total (A+B+C+D)</t>
  </si>
  <si>
    <t>ORÇAMENTO RESUMO</t>
  </si>
  <si>
    <t>EDIFICAÇÃO</t>
  </si>
  <si>
    <t>ITEM</t>
  </si>
  <si>
    <t>TOTAL ITEM (R$)</t>
  </si>
  <si>
    <t>VALOR DA OBRA.................................................................................:</t>
  </si>
  <si>
    <t>CRONOGRAMA FÍSICO FINANCEIRO</t>
  </si>
  <si>
    <t>Área construida:</t>
  </si>
  <si>
    <t>Valor (R$/m²)</t>
  </si>
  <si>
    <t>% DO ITEM</t>
  </si>
  <si>
    <t>VALOR (R$)</t>
  </si>
  <si>
    <t>MÊS 1</t>
  </si>
  <si>
    <t>MÊS 2</t>
  </si>
  <si>
    <t>MÊS 4</t>
  </si>
  <si>
    <t>MÊS 5</t>
  </si>
  <si>
    <t>MÊS 6</t>
  </si>
  <si>
    <t>MÊS 7</t>
  </si>
  <si>
    <t>MÊS 8</t>
  </si>
  <si>
    <t>TOTAL  DESEMBOLSO MENSAL</t>
  </si>
  <si>
    <t>DESEMBOLSO ACUMULADO</t>
  </si>
  <si>
    <t>%  MENSAL</t>
  </si>
  <si>
    <t>% MENSAL ACUMULADA</t>
  </si>
  <si>
    <t>________________________________________________</t>
  </si>
  <si>
    <t>10.7</t>
  </si>
  <si>
    <t>10.8</t>
  </si>
  <si>
    <t>10.9</t>
  </si>
  <si>
    <t>10.10</t>
  </si>
  <si>
    <t>10.11</t>
  </si>
  <si>
    <t>B.D.I. Edificação</t>
  </si>
  <si>
    <t>B.D.I. Equipamentos</t>
  </si>
  <si>
    <t>V.TOTAL(R$) 
COM BDI</t>
  </si>
  <si>
    <t>VALOR DA EQUIPAMENTOS.................................................................................:</t>
  </si>
  <si>
    <t>VALOR TOTAL GERAL ....................................................................:</t>
  </si>
  <si>
    <t>23.1</t>
  </si>
  <si>
    <t xml:space="preserve">SIMBOLO INTERNACIONAL DE ACESSO PLOTADO EM PLACA DE ACRILICO 20X20 CM EM BRAILE E AUTO RELEVO </t>
  </si>
  <si>
    <t>23.2</t>
  </si>
  <si>
    <t>PLACAS EM ACRÍLICO 15X30CM, DE IDENTIFICAÇÃO DE AMBIENTE, COM CARACTERES EM ALTO RELEVO E TEXTOS EM BRAILLE  (DEVERÃO SER INSTALADAS CONFORME AS INSTRUÇÕES EXISTENTES NA NBR 9050, LATERALMENTE À PORTAS)</t>
  </si>
  <si>
    <t>PLACAS EM ACRÍLICO 40X20CM, DE IDENTIFICAÇÃO DE AMBIENTE, COM CARACTERES EM ALTO RELEVO E TEXTOS EM BRAILLE,  DEVERÃO SER INSTALADAS CONFORME AS INSTRUÇÕES EXISTENTES NA NBR 9050</t>
  </si>
  <si>
    <t xml:space="preserve">PLACA COM BRAILLE PARA CORRIMÃOS, EM ALUMÍNIO, COM DIMENSÕES 3CM X COMPRIMENTO </t>
  </si>
  <si>
    <t>CONJUNTO DE PLACAS EM ACRÍLICO (VISUAL FOLHA PORTA 40X20CM + TÁTIL BATENTE PORTA 6X20CM), DE IDENTIFICAÇÃO DE AMBIENTE, COM CARACTERES EM ALTO RELEVO E TEXTOS EM BRAILLE, (DEVERÃO SER INSTALADAS CONFORME AS INSTRUÇÕES EXISTENTES NA NBR 9050, SENDO A PARTE VISUAL NA FOLHA DA PORTA E A PARTE TÁTIL NO BATENTE DA PORTA - POR LIMITAÇÃO DO ESPAÇO PERTO DA PORTA, IMPEDINDO DE COLOCAR PLACA ÚNICA, TÁTIL E VISUAL).</t>
  </si>
  <si>
    <t>LIMPEZA GERAL</t>
  </si>
  <si>
    <t>PLACA DE INAUGURACAO METALICA, *40* CM X *60* CM</t>
  </si>
  <si>
    <t>CPU-19</t>
  </si>
  <si>
    <t>SER.CG</t>
  </si>
  <si>
    <t>SER.MO</t>
  </si>
  <si>
    <t xml:space="preserve">UN </t>
  </si>
  <si>
    <t>M.O.</t>
  </si>
  <si>
    <t xml:space="preserve">H </t>
  </si>
  <si>
    <t>DESENHISTA DETALHISTA COM ENCARGOS COMPLEMENTARES</t>
  </si>
  <si>
    <t>ARQUITETO DE OBRA PLENO COM ENCARGOS COMPLEMENTARES</t>
  </si>
  <si>
    <t>MAT.</t>
  </si>
  <si>
    <t xml:space="preserve">CJ </t>
  </si>
  <si>
    <t xml:space="preserve">M2 </t>
  </si>
  <si>
    <t>PERFIL U DE ABAS IGUAIS, EM ALUMINIO, 1/2" (1,27 X 1,27 CM), PARA PORTA OU JANELA DE CORRER</t>
  </si>
  <si>
    <t xml:space="preserve">M </t>
  </si>
  <si>
    <t>CARPINTEIRO DE ESQUADRIA COM ENCARGOS COMPLEMENTARES</t>
  </si>
  <si>
    <t>SERVENTE COM ENCARGOS COMPLEMENTARES</t>
  </si>
  <si>
    <t>DOBRADICA EM ACO/FERRO, 3 1/2" X 3", E= 1,9 A 2 MM, COM ANEL, CROMADO OU ZINCADO TAMPA BOLA, COM PARAFUSOS</t>
  </si>
  <si>
    <t>FECHADURA ESPELHO PARA PORTA EXTERNA, EM ACO INOX (MAQUINA, TESTA E CONTRA)E EM ZAMAC (MACANETA, LINGUETA E TRINCOS) COM ACABAMENTO CROMADO,MAQUINA DE 55 MM, INCLUINDO CHAVE TIPO CILINDRO</t>
  </si>
  <si>
    <t xml:space="preserve">KG </t>
  </si>
  <si>
    <t>PORTA DE MADEIRA, FOLHA MEDIA (NBR 15930) DE 900 X 2100 MM, DE 35 MM A 40 MM DE ESPESSURA, NUCLEO SEMI-SOLIDO (SARRAFEADO), CAPA LISA EM HDF, ACABAMENTO EM PRIMER PARA PINTURA</t>
  </si>
  <si>
    <t>BARRA DE APOIO RETA, EM ACO INOX POLIDO, COMPRIMENTO 60CM, DIAMETRO MINIMO 3 CM</t>
  </si>
  <si>
    <t>DOBRADICA EM ACO/FERRO, 3" X 2 1/2", E= 1,2 A 1,8 MM,SEM ANEL, CROMADO OU ZINCADO, TAMPA BOLA, COM PARAFUSOS</t>
  </si>
  <si>
    <t>BATENTE/ PORTAL/ ADUELA/MARCO MACICO, E= *3* CM, L= *15* CM, *60 CM A 120* CM X *210* CM, EM PINUS/ TAUARI/ VIROLA OU EQUIVALENTE DA REGIAO</t>
  </si>
  <si>
    <t xml:space="preserve">JG </t>
  </si>
  <si>
    <t>GUARNICAO/ ALIZAR/ VISTA MACICA, E= *1* CM, L= *4,5* CM, EM CEDRINHO/ ANGELIM COMERCIAL/ EUCALIPTO/ CURUPIXA/ PEROBA/ CUMARU OU EQUIVALENTE DA REGIAO</t>
  </si>
  <si>
    <t>ESPELHO CRISTAL E = 4 MM</t>
  </si>
  <si>
    <t>CHUMBADOR, DIAMETRO 1/4" COM PARAFUSO 1/4" X 40 MM</t>
  </si>
  <si>
    <t>PEDREIRO COM ENCARGOS COMPLEMENTARES</t>
  </si>
  <si>
    <t>CART.</t>
  </si>
  <si>
    <t>UNID.</t>
  </si>
  <si>
    <t>COEF.</t>
  </si>
  <si>
    <t>P. UNITÁRIO</t>
  </si>
  <si>
    <t>P. TOTAL</t>
  </si>
  <si>
    <t>INSTITUTO FEDERAL DE BRASÍLIA - IFB</t>
  </si>
  <si>
    <t>PLACA DE OBRA (PARA CONSTRUCAO CIVIL) EM CHAPA GALVANIZADA *N. 22*, ADESIVADA, DE *2,0 X 1,125* M</t>
  </si>
  <si>
    <t>LOCAÇÃO DA OBRA</t>
  </si>
  <si>
    <t>TOPOGRAFO COM ENCARGOS COMPLEMENTARES (LOCAÇÃO E LEVANTAMENTO DE TODOS OS PONTOS)</t>
  </si>
  <si>
    <t xml:space="preserve">M2XMES </t>
  </si>
  <si>
    <t xml:space="preserve"> LOCACAO DE ANDAIME METALICO TIPO FACHADEIRO, LARGURA DE 1,20 M, ALTURA POR PECA DE 2,0 M, INCLUINDO SAPATAS E ITENS NECESSARIOS A INSTALACAO</t>
  </si>
  <si>
    <t>ESCAVAÇÃO MECANIZADA PARA VIGA BALDRAME, COM PREVISÃO DE FÔRMA, COM MINI-ESCAVADEIRA. AF_06/2017</t>
  </si>
  <si>
    <t>ARMAÇÃO DE BLOCO, VIGA BALDRAME OU SAPATA UTILIZANDO AÇO CA-50 DE 8 MM - MONTAGEM. AF_06/2017</t>
  </si>
  <si>
    <t>ESCAVAÇÃO MECANIZADA PARA BLOCO DE COROAMENTO OU SAPATA, COM PREVISÃO DE FÔRMA, COM RETROESCAVADEIRA. AF_06/2017</t>
  </si>
  <si>
    <t>UND</t>
  </si>
  <si>
    <t>HH</t>
  </si>
  <si>
    <t>Eletricista com Encargos complementares</t>
  </si>
  <si>
    <t>Auxiliar de Eletricista com Encargos complementares</t>
  </si>
  <si>
    <t>UD</t>
  </si>
  <si>
    <t>Pedreiro com Encargos complementares</t>
  </si>
  <si>
    <t>Ajudante de Pedreiro com Encargos complementares</t>
  </si>
  <si>
    <t>FITA FIXA FORTE 12MM X 2M</t>
  </si>
  <si>
    <t>TOTAL</t>
  </si>
  <si>
    <t xml:space="preserve">Placa indicativa em acrílico e adesivo com sinalização para deficientes dim.: 12 x 30 cm </t>
  </si>
  <si>
    <t xml:space="preserve">ADESIVO ACRILICO/COLA DE CONTATO </t>
  </si>
  <si>
    <t>9.1</t>
  </si>
  <si>
    <t>9.2</t>
  </si>
  <si>
    <t>10.2</t>
  </si>
  <si>
    <t>11.3</t>
  </si>
  <si>
    <t>12.1</t>
  </si>
  <si>
    <t>12.2</t>
  </si>
  <si>
    <t>13.1</t>
  </si>
  <si>
    <t>15.1</t>
  </si>
  <si>
    <t>16.1</t>
  </si>
  <si>
    <t>17.1</t>
  </si>
  <si>
    <t>17.1.1</t>
  </si>
  <si>
    <t>17.1.2</t>
  </si>
  <si>
    <t>17.1.3</t>
  </si>
  <si>
    <t>17.1.4</t>
  </si>
  <si>
    <t>17.1.5</t>
  </si>
  <si>
    <t>17.1.6</t>
  </si>
  <si>
    <t>17.1.7</t>
  </si>
  <si>
    <t>17.1.8</t>
  </si>
  <si>
    <t>17.1.9</t>
  </si>
  <si>
    <t>17.1.10</t>
  </si>
  <si>
    <t>17.1.11</t>
  </si>
  <si>
    <t>17.1.12</t>
  </si>
  <si>
    <t>17.1.13</t>
  </si>
  <si>
    <t>19.1.1</t>
  </si>
  <si>
    <t>19.1.3</t>
  </si>
  <si>
    <t>19.2</t>
  </si>
  <si>
    <t>19.2.1</t>
  </si>
  <si>
    <t>DRENAGEM DE PISO</t>
  </si>
  <si>
    <t>22.1</t>
  </si>
  <si>
    <t>22.1.1</t>
  </si>
  <si>
    <t>22.1.2</t>
  </si>
  <si>
    <t>22.1.3</t>
  </si>
  <si>
    <t>22.1.4</t>
  </si>
  <si>
    <t>22.1.5</t>
  </si>
  <si>
    <t>22.2</t>
  </si>
  <si>
    <t>22.2.1</t>
  </si>
  <si>
    <t>3.1.1</t>
  </si>
  <si>
    <t>3.1.2</t>
  </si>
  <si>
    <t>4.1.1</t>
  </si>
  <si>
    <t>4.1.2</t>
  </si>
  <si>
    <t>4.1.3</t>
  </si>
  <si>
    <t>6.2</t>
  </si>
  <si>
    <t>6.3</t>
  </si>
  <si>
    <t>6.1.1</t>
  </si>
  <si>
    <t>6.1.4</t>
  </si>
  <si>
    <t>6.1.5</t>
  </si>
  <si>
    <t>6.1.6</t>
  </si>
  <si>
    <t>6.2.1</t>
  </si>
  <si>
    <t>6.2.2</t>
  </si>
  <si>
    <t>6.2.3</t>
  </si>
  <si>
    <t>6.3.3</t>
  </si>
  <si>
    <t>7.1.1</t>
  </si>
  <si>
    <t>7.2.1</t>
  </si>
  <si>
    <t>7.3</t>
  </si>
  <si>
    <t>7.3.1</t>
  </si>
  <si>
    <t>8.1</t>
  </si>
  <si>
    <t>1.1.2</t>
  </si>
  <si>
    <t>1.1.1</t>
  </si>
  <si>
    <t>3.1</t>
  </si>
  <si>
    <t>8.1.1</t>
  </si>
  <si>
    <t>8.2</t>
  </si>
  <si>
    <t>LOUÇAS, BANCADAS,  METAIS E ACESSÓRIOS</t>
  </si>
  <si>
    <t xml:space="preserve">GRELHA DE RETORNO, TAMANHO 300 X 1000 MM. - FORNECIMENTO E INSTALAÇÃO
</t>
  </si>
  <si>
    <t>TUBO, PVC, SOLDÁVEL, DN 20MM, INSTALADO EM RAMAL DE DISTRIBUIÇÃO DE ÁGUA - FORNECIMENTO E INSTALAÇÃO. AF_12/2014</t>
  </si>
  <si>
    <t>JOELHO 90 GRAUS COM BUCHA DE LATÃO, PVC, SOLDÁVEL, DN 25MM, X 1/2 INSTALADO EM RAMAL OU SUB-RAMAL DE ÁGUA - ORNECIMENTO E INSTALAÇÃO. AF_12/2014</t>
  </si>
  <si>
    <t>10.1.1</t>
  </si>
  <si>
    <t>10.2.1</t>
  </si>
  <si>
    <t>12.1.2</t>
  </si>
  <si>
    <t>12.2.1</t>
  </si>
  <si>
    <t>12.2.3</t>
  </si>
  <si>
    <t xml:space="preserve">Taxa de BDI para o fornecimento de equipamentos foi reduzida em relação a taxa aplicada aos demais itens da planilha, conforme  Súmula 253/2010 - Tribunal de Contas da União:    </t>
  </si>
  <si>
    <t xml:space="preserve">Tabelas SINAPI utilizadas na base orçamentária de referência técnica: </t>
  </si>
  <si>
    <t>11.3.1</t>
  </si>
  <si>
    <t>9.1.2</t>
  </si>
  <si>
    <t>9.1.3</t>
  </si>
  <si>
    <t>9.2.1</t>
  </si>
  <si>
    <t>9.2.3</t>
  </si>
  <si>
    <t>9.2.2</t>
  </si>
  <si>
    <t>8.3</t>
  </si>
  <si>
    <t>8.3.1</t>
  </si>
  <si>
    <t>8.4</t>
  </si>
  <si>
    <t>8.4.1</t>
  </si>
  <si>
    <t>8.4.2</t>
  </si>
  <si>
    <t>CPU-06</t>
  </si>
  <si>
    <t>CPU-07</t>
  </si>
  <si>
    <t>CPU-10</t>
  </si>
  <si>
    <t>CPU-11</t>
  </si>
  <si>
    <t>CPU-15</t>
  </si>
  <si>
    <t>CPU-16</t>
  </si>
  <si>
    <t>CPU-18</t>
  </si>
  <si>
    <t>CPU-23</t>
  </si>
  <si>
    <t xml:space="preserve">      VALOR BDI EQUIPAMENTO:</t>
  </si>
  <si>
    <t xml:space="preserve">BANHEIROS </t>
  </si>
  <si>
    <t>COMPACTAÇÃO MECÂNICA DE SOLO PARA EXECUÇÃO DE RADIER, COM COMPACTADOR DE SOLOS A PERCUSSÃO. AF_09/2017</t>
  </si>
  <si>
    <t>16.1.1</t>
  </si>
  <si>
    <t>4.1.4</t>
  </si>
  <si>
    <t>CONCRETAGEM DE BLOCOS DE COROAMENTO E VIGAS BALDRAMES, FCK 30 MPA, COM  USO DE BOMBA LANÇAMENTO, ADENSAMENTO E ACABAMENTO. AF_06/2017</t>
  </si>
  <si>
    <t>CHP</t>
  </si>
  <si>
    <t>CHI</t>
  </si>
  <si>
    <t>kg</t>
  </si>
  <si>
    <t>17.1.14</t>
  </si>
  <si>
    <t>BDI calculado conforme os limites definidos no ACÓRDÃO Nº 2622/2013 – TCU – Plenário. Relator Ministro Marcos Bemquerer Costa.</t>
  </si>
  <si>
    <t>ELABORAÇÃO DO PROJETO DE ESTRUTURA DE METÁLICAS</t>
  </si>
  <si>
    <t>ARMAÇÃO DE PILAR OU VIGA DE ESTRUTURA CONVENCIONAL DE CONCRETO ARMADO UTILIZANDO AÇO CA-60 DE 5,0 MM - MONTAGEM. AF_06/2022</t>
  </si>
  <si>
    <t>PAREDES EXTERNAS E INTERNAS</t>
  </si>
  <si>
    <t>ARMAÇÃO DE PILAR OU VIGA DE ESTRUTURA CONVENCIONAL DE CONCRETO ARMADOUTILIZANDO AÇO CA-50 DE 6,3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</si>
  <si>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</si>
  <si>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</si>
  <si>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 xml:space="preserve"> ARMAÇÃO DE PILAR OU VIGA DE ESTRUTURA CONVENCIONAL DE CONCRETO ARMADO UTILIZANDO AÇO CA-50 DE 16,0 MM - MONTAGEM. AF_06/2022</t>
  </si>
  <si>
    <t>ARMAÇÃO DE PILAR OU VIGA DE ESTRUTURA CONVENCIONAL DE CONCRETO ARMADO UTILIZANDO AÇO CA-50 DE 8,0 MM - MONTAGEM. AF_06/2022</t>
  </si>
  <si>
    <t>ARMAÇÃO DE PILAR OU VIGA DE ESTRUTURA CONVENCIONAL DE CONCRETO ARMADO UTILIZANDO AÇO CA-50 DE 6,3 MM - MONTAGEM. AF_06/2022</t>
  </si>
  <si>
    <t xml:space="preserve">SILICONE ACETICO USO GERAL INCOLOR 280 G </t>
  </si>
  <si>
    <t>TUBO, PVC, SOLDÁVEL, DN 40MM, INSTALADO EM PRUMADA DE ÁGUA - FORNECIMENTO E INSTALAÇÃO. AF_06/2022</t>
  </si>
  <si>
    <t>TUBO PVC, SERIE NORMAL, ESGOTO PREDIAL, DN 150 MM, FORNECIDO E INSTALA  DO EM SUBCOLETOR AÉREO DE ESGOTO SANITÁRIO. AF_08/2022</t>
  </si>
  <si>
    <t>AR CONDICIONADO</t>
  </si>
  <si>
    <t>CONDICIONADOR DE AR  SPLIT-SYSTEM HI-WALL COM CONDENSAÇÃO A AR REMOTA  - 12.000 BTU/H</t>
  </si>
  <si>
    <t xml:space="preserve">INSTALAÇÕES INFRA-ESTRUTURA ELÉTRICA E FRIGORÍGENA </t>
  </si>
  <si>
    <t>FIXAÇÃO (ENCUNHAMENTO) DE ALVENARIA DE VEDAÇÃO COM ARGAMASSA APLICADA COM BISNAGA. AF_03/2016</t>
  </si>
  <si>
    <t>20.2</t>
  </si>
  <si>
    <t>IMPLANTAÇÃO, PASSEIOS  E PAISAGISMO</t>
  </si>
  <si>
    <t>preço por m²</t>
  </si>
  <si>
    <t xml:space="preserve">ACESSIBILIDADE  </t>
  </si>
  <si>
    <t>CORRIMÃO EM TUBO FERRO GALVANIZADO, BARRAS SUPERIORES ALT=0,92M E 0,70M E BARRAS INFERIORES H=0,23M E 0,10M, CURVAS DE AÇO CARBONO, INCLUSIVE AS VERTICAIS DE APOIO COM DIAM= 1.1/2"</t>
  </si>
  <si>
    <t>ENGENHEIRO ELETRICISTA PLENO COM ENGARGOS COMPLEMENTARES</t>
  </si>
  <si>
    <t xml:space="preserve">DESENHISTA PROJETISTA COM ENCARGOS COMPLEMENTARES </t>
  </si>
  <si>
    <t>5.1.3</t>
  </si>
  <si>
    <t>LASTRO COM MATERIAL GRANULAR (PEDRA BRITADA N.1 E PEDRA BRITADA N.2), APLICADO EM PISOS OU LAJES SOBRE SOLO, ESPESSURA DE *10 CM*. AF_01/2024</t>
  </si>
  <si>
    <t>PERFIL "U" SIMPLES, EM CHAPA DOBRADA DE ACO LAMINADO, E = 8 MM, H = 150 MM, L = 75 KG MM (16,97 KG/M)</t>
  </si>
  <si>
    <t xml:space="preserve">CANTONEIRA ACO ABAS IGUAIS (QUALQUER BITOLA), ESPESSURA ENTRE 1/8" E 1/4" KG </t>
  </si>
  <si>
    <t xml:space="preserve">CHAPA DE ACO GROSSA, ASTM A36, E = 1/2" (12,70 MM) 99,59 KG/M2 KG </t>
  </si>
  <si>
    <t xml:space="preserve">AJUDANTE DE ESTRUTURA METÁLICA COM ENCARGOS COMPLEMENTARES H CR </t>
  </si>
  <si>
    <t xml:space="preserve">SOLDADOR COM ENCARGOS COMPLEMENTARES </t>
  </si>
  <si>
    <t xml:space="preserve">MONTADOR DE ESTRUTURA METÁLICA COM ENCARGOS COMPLEMENTARES </t>
  </si>
  <si>
    <t>GUINDASTE HIDRÁULICO AUTOPROPELIDO, COM LANÇA TELESCÓPICA 40 M, CAPACIDADE MÁXIMA 60 T, POTÊNCIA 260 KW - CHI DIURNO. AF_03/2016</t>
  </si>
  <si>
    <t>GUINDASTE HIDRÁULICO AUTOPROPELIDO, COM LANÇA TELESCÓPICA 40 M, CAPACIDADE MÁXIMA 60 T, POTÊNCIA 260 KW - CHP DIURNO. AF_03/2016</t>
  </si>
  <si>
    <t xml:space="preserve">CHAPA DE ACO GROSSA, ASTM A36, E = 3/8" (9,53 MM) 74,69 KG/M2 </t>
  </si>
  <si>
    <t>PERFIL "U" SIMPLES, EM CHAPA DOBRADA DE ACO LAMINADO, E = 4,75 MM, H = 100 MM, L =75 MM (8,74 KG/M)</t>
  </si>
  <si>
    <t>MÊS 9</t>
  </si>
  <si>
    <t>MÊS 10</t>
  </si>
  <si>
    <t>MÊS 11</t>
  </si>
  <si>
    <t>MÊS 12</t>
  </si>
  <si>
    <t>IMPERMEABILIZAÇÃO DE SUPERFÍCIE COM ARGAMASSA POLIMÉRICA / MEMBRANA ACRÍLICA, 3 DEMÃOS. AF_06/2018 ( TODAS PAREDES ATÉ 1,10M)</t>
  </si>
  <si>
    <t>CJ</t>
  </si>
  <si>
    <t>FECHADURA AUXILIAR DE SEGURANCA PARA PORTA EXTERNA, EM ACO INOX, BROCA DE 45 A 55 MM, LINGUETA COM 3 AVANCOS, INCLUINDO 2 CHAVES TIPO CILINDRO</t>
  </si>
  <si>
    <t>CANTONEIRA EM ALUMINIO, ABAS IGUAIS, LARGURA DE 50,80 MM (2"), ESPESSURA DE 6,35 M  MM (1/4") E PESO LINEAR DE APROXIMADAMENTE 1,630 KG/M</t>
  </si>
  <si>
    <t>UM</t>
  </si>
  <si>
    <t>PARAFUSO DE ACO ZINCADO COM ROSCA SOBERBA, CABECA CHATA E FENDA SIMPLES, DIAMETRO 4,2 MM, COMPRIMENTO * 32 * MM</t>
  </si>
  <si>
    <t>ESCAVAÇÃO HORIZONTAL, INCLUINDO CARGA, DESCARGA E TRANSPORTE EM SOLO DE 1A CATEGORIA COM TRATOR DE ESTEIRAS (347HP/LÂMINA: 8,70M3) E CAMINHÃO BASCULANTE DE 10M3, DMT ATÉ 200M. AF_07/2020</t>
  </si>
  <si>
    <t xml:space="preserve">M3 </t>
  </si>
  <si>
    <t>ARMAÇÃO PARA EXECUÇÃO DE RADIER, PISO DE CONCRETO OU LAJE SOBRE SOLO, COM USO DE TELA Q-113. AF_09/2021</t>
  </si>
  <si>
    <t>CHAPISCO APLICADO EM ALVENARIAS E ESTRUTURAS DE CONCRETO INTERNAS, COM COLHER DE PEDREIRO. ARGAMASSA TRAÇO 1:3 COM PREPARO EM BETONEIRA 400 L. AF_10/2022</t>
  </si>
  <si>
    <t>CONCRETAGEM DE RADIER, PISO DE CONCRETO OU LAJE SOBRE SOLO, FCK 30 MPA - LANÇAMENTO, ADENSAMENTO E ACABAMENTO. AF_09/2021</t>
  </si>
  <si>
    <t>310ML</t>
  </si>
  <si>
    <t>TRATAMENTO DE JUNTA DE DILATAÇÃO, COM SELANTE PU</t>
  </si>
  <si>
    <t xml:space="preserve">FITA CREPE ROLO DE 25 MM X 50 M UN CR </t>
  </si>
  <si>
    <t>IMPERMEABILIZIMPERMEABILIZAÇÃO DE SUPERFÍCIE COM ARGAMASSA POLIMÉRICA/ MEMBRANA ACRÍLICA, 4 DEMÃOS, REFORÇADA COM VÉU DE POLIÉSTER (MAV). AF_09/2023</t>
  </si>
  <si>
    <t>5.1.4</t>
  </si>
  <si>
    <t>5.1.5</t>
  </si>
  <si>
    <t>DEMARCAÇÕES DE VAGAS</t>
  </si>
  <si>
    <t>15.1.3</t>
  </si>
  <si>
    <t xml:space="preserve"> VIDRACEIRO COM ENCARGOS COMPLEMENTARES</t>
  </si>
  <si>
    <t>MICTÓRIO SIFONADO LOUÇA BRANCA - PADRÃO MÉDIO - FORNECIMENTO E INSTALAÇÃO. AF_01/2020</t>
  </si>
  <si>
    <t xml:space="preserve">BANCADA EM GRANITO CINZA ANDORINHA, E=2CM   </t>
  </si>
  <si>
    <t xml:space="preserve">ELABORAÇÃO DE PROJETO DE FUNDAÇÃO </t>
  </si>
  <si>
    <t xml:space="preserve">SERVICO DE BOMBEAMENTO DE CONCRETO COM CONSUMO MINIMO DE 40 M3, DISPONIBILIZACAO DE BOMBA), SEM O LANCAMENTO </t>
  </si>
  <si>
    <t>PERFURATRIZ COM TORRE METÁLICA PARA EXECUÇÃO DE ESTACA HÉLICE CONTÍNUA, PROFUNDIDADE MÁXIMA DE 30 M, DIÂMETRO MÁXIMO DE 800 MM, POTÊNCIA INSTALADA DE 268 HP, MESA ROTATIVA COM TORQUE MÁXIMO DE 170 KNM -  DIURNO. AF_06/2015</t>
  </si>
  <si>
    <t>PERFURATRIZ COM TORRE METÁLICA PARA EXECUÇÃO DE ESTACA HÉLICE CONTÍNUA, PROFUNDIDADE MÁXIMA DE 30 M, DIÂMETRO MÁXIMO DE 800 MM, POTÊNCIA INSTALADA DE 268 HP, MESA ROTATIVA COM TORQUE MÁXIMO DE 170 KNM - DIURNO. AF_06/2015</t>
  </si>
  <si>
    <t>CONTRAMARCO DE AÇO, FIXAÇÃO COM PARAFUSO - FORNECIMENTO E INSTALAÇÃO.  AF_12/2019</t>
  </si>
  <si>
    <t xml:space="preserve">ELETRODO REVESTIDO AWS - E7018, DIAMETRO IGUAL A 4,00 MM KG </t>
  </si>
  <si>
    <t>MONTAGEM E DESMONTAGEM DE FÔRMA DE PILARES RETANGULARES E ESTRUTURAS SIMILARES, PÉ-DIREITO SIMPLES, EM CHAPA DE MADEIRA COMPENSADA RESINADA,4 UTILIZAÇÕES. AF_09/2020</t>
  </si>
  <si>
    <t>ARRASAMENTO MECANICO DE ESTACA DE CONCRETO ARMADO, DIAMETROS DE 41 CM UN A 60 CM. AF_05/2021</t>
  </si>
  <si>
    <t>4.1.5</t>
  </si>
  <si>
    <t>4.1.6</t>
  </si>
  <si>
    <t>4.1.7</t>
  </si>
  <si>
    <t>DIVISORIA SANITÁRIA, TIPO CABINE, EM GRANITO CINZA POLIDO, ESP = 3CM, ASSENTADO COM ARGAMASSA COLANTE AC III-E, EXCLUSIVE FERRAGENS. AF_01/2021</t>
  </si>
  <si>
    <t>CPU-02</t>
  </si>
  <si>
    <t>CPU-03</t>
  </si>
  <si>
    <t>CPU-04</t>
  </si>
  <si>
    <t>BARRACÃO PARA OBRAS DE MÉDIO PORTE REAPROVEITAMENTO 2 VEZES</t>
  </si>
  <si>
    <t>05088/ORSE</t>
  </si>
  <si>
    <t>JG</t>
  </si>
  <si>
    <t>BATENTE / PORTAL / ADUELA / MARCO EM MADEIRA MACICA COM REBAIXO, E = *3* CM, L = *14* CM, PARA PORTAS DE GIRO DE *60 CM A 120* CM X *210* CM, CEDRINHO / ANGELIM COMERCIAL / TAURI / CURUPIXA / PEROBA / CUMARU OU EQUIVALENTE DA REGIAO (NAO
INCLUI ALIZARES)</t>
  </si>
  <si>
    <t>CPU-08</t>
  </si>
  <si>
    <t xml:space="preserve">CHAPA DE ACO FINA A FRIO BITOLA MSG 20, E = 0,90 MM (7,20 KG/M2) </t>
  </si>
  <si>
    <t>PINTOR COM ENCARGOS COMPLEMENTARES</t>
  </si>
  <si>
    <t>0,0440000</t>
  </si>
  <si>
    <t>CPU-21</t>
  </si>
  <si>
    <t>DILUENTE AGUARRAS</t>
  </si>
  <si>
    <t>0,0624000</t>
  </si>
  <si>
    <t xml:space="preserve">TINTA ESMALTE SINTETICO PREMIUM FOSCO </t>
  </si>
  <si>
    <t xml:space="preserve">PINTURA COM TINTA ALQUÍDICA  FUNDO E ACABAMENTO (ESMALTE SINTÉTICO FOSCO ) PULVERIZADA SOBRE SUPERFÍCIES METÁLICAS (INCLUI LIXAMENTO, ZARÇÃO E ESMALTE SINTÉTICO ) EXECUTADO EM OBRA </t>
  </si>
  <si>
    <t>PINTURA COM TINTA ALQUÍDICA  FUNDO E ACABAMENTO (ESMALTE SINTÉTICO FOSCO ) PULVERIZADA SOBRE SUPERFÍCIES METÁLICAS (INCLUI LIXAMENTO, ZARÇÃO E ESMALTE SINTÉTICO ) EXECUTADO EM OBRA</t>
  </si>
  <si>
    <t>V. TOTAL DO ITEM</t>
  </si>
  <si>
    <t>% ACUMULADA</t>
  </si>
  <si>
    <t>CLASSIFICAÇÃO</t>
  </si>
  <si>
    <t>ALVENARIA DE VEDAÇÃO DE BLOCOS CERÂMICOS FURADOS NA VERTICAL DE 19X19X 39 CM (ESPESSURA 19 CM) E ARGAMASSA DE ASSENTAMENTO COM PREPARO EM BETONEIRA. AF_12/2021</t>
  </si>
  <si>
    <t>EMBOÇO OU MASSA ÚNICA EM ARGAMASSA TRAÇO 1:2:8, PREPARO MANUAL, APLICADA MANUALMENTE EM PANOS DE FACHADA COM PRESENÇA DE VÃOS, ESPESSURA DE 25 MM. AF_08/2022</t>
  </si>
  <si>
    <t>CONTRAPISO COM ARGAMASSA AUTONIVELANTE, APLICADO SOBRE LAJE, NÃO ADERIDO, ESPESSURA 3CM. AF_07/2021</t>
  </si>
  <si>
    <t>CONTRAPISO COM ARGAMASSA AUTONIVELANTE, APLICADO SOBRE LAJE, ADERIDO,  ESPESSURA 3CM. AF_07/2021</t>
  </si>
  <si>
    <t>CHAPISCO APLICADO EM ALVENARIA (COM PRESENÇA DE VÃOS) E ESTRUTURAS DE CONCRETO DE FACHADA, COM EQUIPAMENTO DE PROJEÇÃO. ARGAMASSA TRAÇO 1:3 COM PREPARO EM BETONEIRA 400 L. AF_10/2022</t>
  </si>
  <si>
    <t>PISO E CALÇADAS EXTERNAS</t>
  </si>
  <si>
    <t xml:space="preserve">PROJETO DE PREVENÇÃO E COMBATE A INCÊNDIO APROVADO NO CORPO DE BOMBEIROS </t>
  </si>
  <si>
    <t>17.1.15</t>
  </si>
  <si>
    <t>17.1.16</t>
  </si>
  <si>
    <t>6.1.2</t>
  </si>
  <si>
    <t>6.1.3</t>
  </si>
  <si>
    <t>6.3.1</t>
  </si>
  <si>
    <t>6.3.2</t>
  </si>
  <si>
    <t>6.3.4</t>
  </si>
  <si>
    <t>8.2.1</t>
  </si>
  <si>
    <t>11.1.1</t>
  </si>
  <si>
    <t>18.1.6</t>
  </si>
  <si>
    <t>ORÇAMENTO:</t>
  </si>
  <si>
    <t>ESTACA HÉLICE CONTÍNUA , DIÂMETRO DE 50 CM, INCLUSO CONCRETO FCK=30MPA E ARMADURA MÍNIMA (EXCLUSIVE  BOMBEAMENTO, MOBILIZAÇÃO E DESMOBILIZAÇÃO). AF_12/2019_PA</t>
  </si>
  <si>
    <t>6.3.5</t>
  </si>
  <si>
    <t>6.3.6</t>
  </si>
  <si>
    <t>6.3.7</t>
  </si>
  <si>
    <t>VIBRADOR DE IMERSÃO, DIÂMETRO DE PONTEIRA 45MM, MOTOR ELÉTRICO TRIFÁSICO POTÊNCIA DE 2 CV - CHP DIURNO. AF_06/2015</t>
  </si>
  <si>
    <t>VIBRADOR DE IMERSÃO, DIÂMETRO DE PONTEIRA 45MM, MOTOR ELÉTRICO TRIFÁSICO POTÊNCIA DE 2 CV - CHI DIURNO. AF_06/2015</t>
  </si>
  <si>
    <t>CARPINTEIRO DE FORMAS COM ENCARGOS COMPLEMENTARES</t>
  </si>
  <si>
    <t>CONCRETAGEM DE LAJES  COM CONCRETO USINADO BOMBEÁVEL FCK 30 MPA - LANÇAMENTO, ADENSAMENTO E ACABAMENTO SARRAFEADO E DESEMPENADO</t>
  </si>
  <si>
    <t>SERVIÇOS TÉCNICOS INICIAIS</t>
  </si>
  <si>
    <t>1.1.3</t>
  </si>
  <si>
    <t>1.1.4</t>
  </si>
  <si>
    <t>2.3.1</t>
  </si>
  <si>
    <t>4.1</t>
  </si>
  <si>
    <t>4.1.8</t>
  </si>
  <si>
    <t>4.1.9</t>
  </si>
  <si>
    <t>1</t>
  </si>
  <si>
    <t>MOBILIZAÇÃO E INSTALAÇÃO DO CANTEIRO  / SERVIÇOS TÉCNICOS COMPLEMENTARES</t>
  </si>
  <si>
    <t>MÊS 13</t>
  </si>
  <si>
    <t>MÊS 14</t>
  </si>
  <si>
    <t>MÊS 15</t>
  </si>
  <si>
    <t>M³</t>
  </si>
  <si>
    <t>13.1.2</t>
  </si>
  <si>
    <t>COTAÇÃO</t>
  </si>
  <si>
    <t>CCU-E-13</t>
  </si>
  <si>
    <t>CCU-E-14</t>
  </si>
  <si>
    <t>ARAME GALVANIZADO 12 BWG, D = 2,76 MM (0,048 KG/M) OU 14 BWG, D = 2,11 MM (0,026 KG/M)</t>
  </si>
  <si>
    <t>PORCA ZINCADA, SEXTAVADA, DIAMETRO 1/4"</t>
  </si>
  <si>
    <t>VERGALHAO ZINCADO ROSCA TOTAL, 1/4 " (6,3 MM)</t>
  </si>
  <si>
    <t>CABO DE COBRE NU 50MM2 - FORNECIMENTO E INSTALACAO</t>
  </si>
  <si>
    <t>TERMINAL OU CONECTOR DE PRESSAO - PARA CABO 50MM2 - FORNECIMENTO E INSTALACAO</t>
  </si>
  <si>
    <t>MONTAGEM COMPLETA DE SISTEMA DE SPDA E ATERRAMENTO COMPOSTO POR BARRAS DE ALUMÍNIO, CAPTORES AÉREOS, MALHA DE ATERRAMENTO, BEP, CABEAMENTOS, CONEXÕES E TESTES</t>
  </si>
  <si>
    <t>TE, PVC, SOLDÁVEL, DN 25MM, INSTALADO EM DRENO DE AR-CONDICIONADO - FORNECIMENTO E INSTALAÇÃO. AF_12/2014_P</t>
  </si>
  <si>
    <t>TRILHO DIN, PARA INSTALAÇÃO DE DISJUNTOR</t>
  </si>
  <si>
    <t>TOMADA 2P+T 20A, 250V, CONJUNTO MONTADO PARA SOBREPOR 4" X 2" (CAIXA + MODULO)</t>
  </si>
  <si>
    <t>TOMADA 2P+T 10A, 250V, CONJUNTO MONTADO PARA SOBREPOR 4" X 2" (CAIXA + MODULO)</t>
  </si>
  <si>
    <t>TOMADA INDUSTRIAL DE EMBUTIR 3P+T 30 A, 440 V, COM TRAVA, COM PLACA</t>
  </si>
  <si>
    <t>TOMADA SOBREPOR 3P + N, 16 A</t>
  </si>
  <si>
    <t>TERMINAL ISOLADO PARA CABO 6,0 MM</t>
  </si>
  <si>
    <t>DISJUNTOR TERMOMAGNETICO PARA TRILHO DIN (IEC), MONOPOLAR, 16 A</t>
  </si>
  <si>
    <t>DISJUNTOR TERMOMAGNETICO PARA TRILHO DIN (IEC), MONOPOLAR, 25 A</t>
  </si>
  <si>
    <t>DISJUNTOR TERMOMAGNETICO PARA TRILHO DIN (IEC), TRIPOLAR, 50 A</t>
  </si>
  <si>
    <t>PONTALETE ROLICO SEM TRATAMENTO, D = 8 A 11 CM, H = 3 M, EM EUCALIPTO OU EQUIVALENTE DA REGIAO - BRUTA (PARA ESCORAMENTO)</t>
  </si>
  <si>
    <t>ELETRODUTO, PVC, COM ROSCA, DIAMETRO DE 40 MM (1.1/,2")</t>
  </si>
  <si>
    <t>CABO DE COBRE, FLEXIVEL, CLASSE 4 OU 5, ISOLACAO EM PVC/A, ANTICHAMA BWF-B, COBERTURA PVC-ST1, ANTICHAMA BWF-B, 1 CONDUTOR, 0,6/1 KV, SECAO NOMINAL 6,0 MM2, COR AZUL CLARA</t>
  </si>
  <si>
    <t>CABO DE COBRE, FLEXIVEL, CLASSE 4 OU 5, ISOLACAO EM PVC/A, ANTICHAMA BWF-B, COBERTURA PVC-ST1, ANTICHAMA BWF-B, 1 CONDUTOR, 0,6/1 KV, SECAO NOMINAL 6,0 MM2, COR PRETA</t>
  </si>
  <si>
    <t>CABEÇOTE DE ALUMÍNIO PARA ELETRODUTO 1.1/2"</t>
  </si>
  <si>
    <t>CONECTOR RETO DE ALUMINIO PARA ELETRODUTO DE 1.1/2", PARA ADAPTAR ENTRADA DE ELETRODUTO METALICO FLEXIVEL EM QUADROS</t>
  </si>
  <si>
    <t>ARMÁRIO PARA MONTAGEM 600X500X200 MM</t>
  </si>
  <si>
    <t>LIGAÇÃO PROVISÓRIA DE REDE ELÉTRICA DE BAIXA TENSÃO P/ CANTEIRO DE OBRA</t>
  </si>
  <si>
    <t>13.2.1</t>
  </si>
  <si>
    <t>CCU-E-01</t>
  </si>
  <si>
    <t>LIGAÇÃO PREDIAL DE ÁGUA EM MURETA DE CONCRETO, PROVISÓRIA OU DEFINITIVA, COM FORNECIMENTO DE MATERIAL, INCLUSIVE MURETA E HIDRÔMETRO, REDE DN 50MM - REV 03_10/2022 ( com hidrometro medidor)</t>
  </si>
  <si>
    <t>06096/ORSE</t>
  </si>
  <si>
    <t>5.1.7</t>
  </si>
  <si>
    <t>MOVIMENTAÇÃO DE TERRA / CORTE / ATERRO</t>
  </si>
  <si>
    <t>7.1.2</t>
  </si>
  <si>
    <t>7.1.3</t>
  </si>
  <si>
    <t>7.1.4</t>
  </si>
  <si>
    <t>7.1.5</t>
  </si>
  <si>
    <t>7.1.6</t>
  </si>
  <si>
    <t>7.1.7</t>
  </si>
  <si>
    <t>7.1.8</t>
  </si>
  <si>
    <t>7.1.9</t>
  </si>
  <si>
    <t>7.2.2</t>
  </si>
  <si>
    <t>7.2.3</t>
  </si>
  <si>
    <t>7.2.4</t>
  </si>
  <si>
    <t>7.2.5</t>
  </si>
  <si>
    <t>7.2.6</t>
  </si>
  <si>
    <t>7.2.7</t>
  </si>
  <si>
    <t>7.2.8</t>
  </si>
  <si>
    <t>7.3.8</t>
  </si>
  <si>
    <t>9.3</t>
  </si>
  <si>
    <t>9.4</t>
  </si>
  <si>
    <t>9.4.1</t>
  </si>
  <si>
    <t>9.4.3</t>
  </si>
  <si>
    <t>10.1.2</t>
  </si>
  <si>
    <t>12.3</t>
  </si>
  <si>
    <t>12.3.1</t>
  </si>
  <si>
    <t>13.1.3</t>
  </si>
  <si>
    <t>13.1.4</t>
  </si>
  <si>
    <t>13.1.5</t>
  </si>
  <si>
    <t>13.1.8</t>
  </si>
  <si>
    <t>13.2</t>
  </si>
  <si>
    <t>14.1</t>
  </si>
  <si>
    <t>20.1.1</t>
  </si>
  <si>
    <t>20.2.1</t>
  </si>
  <si>
    <t>23.1.1</t>
  </si>
  <si>
    <t>23.2.1</t>
  </si>
  <si>
    <t>3</t>
  </si>
  <si>
    <t>5</t>
  </si>
  <si>
    <t>7</t>
  </si>
  <si>
    <t>9</t>
  </si>
  <si>
    <t>11</t>
  </si>
  <si>
    <t>13</t>
  </si>
  <si>
    <t>15</t>
  </si>
  <si>
    <t>19</t>
  </si>
  <si>
    <t>21</t>
  </si>
  <si>
    <t>29</t>
  </si>
  <si>
    <t xml:space="preserve">EDIFICAÇÃO - CURVA ABC </t>
  </si>
  <si>
    <t>ELABORAÇÃO DE PROJETO ESTRUTURAL - ESTRUTURAS DE CONCRETO ARMADO</t>
  </si>
  <si>
    <t>GUARNICAO / ALIZAR / VISTA LISA EM MADEIRA MACICA, PARA PORTA, E = *1* CM, L = *5* CM, CEDRINHO / ANGELIM COMERCIAL / TAURI/ CURUPIXA / PEROBA / CUMARU OU EQUIVALENTE DA REGIAO</t>
  </si>
  <si>
    <t>MONTAGEM E DESMONTAGEM DE ANDAIME MODULAR FACHADEIRO, COM PISO METÁLICO, PARA EDIFÍCIOS COM MULTIPLOS PAVIMENTOS (EXCLUSIVE ANDAIME E LIMPEZ A). AF_03/2024</t>
  </si>
  <si>
    <t>ENSAIO DE CONSISTÊNCIA DE CONCRETO - SLUMP TEST E COMPRESSÃO</t>
  </si>
  <si>
    <t>PLANILHA ORÇAMENTÁRIA, RESUMO, CRONOGRAMA FÍSICO-FINANCEIRO E CURVA ABC</t>
  </si>
  <si>
    <t>ESTACA ESCAVADA MECANICAMENTE, SEM FLUIDO ESTABILIZANTE, COM 40CM DE DIÂMETRO, CONCRETO LANÇADO POR CAMINHÃO BETONEIRA (EXCLUSIVE MOBILIZAÇÃO E DESMOBILIZAÇÃO). AF_01/2020</t>
  </si>
  <si>
    <t xml:space="preserve">MONTAGEM E DESMONTAGEM DE FÔRMA DE PILARES RETANGULARES E ESTRUTURAS SIMILARES, PÉ-DIREITO DUPLO, EM CHAPA DE MADEIRA COMPENSADA PLASTIFICADA, 10 UTILIZAÇÕES. AF_09/2020
</t>
  </si>
  <si>
    <t xml:space="preserve">CANTONEIRA EM ALUMINIO, ABAS IGUAIS, LARGURA DE 50,80 MM (2"), ESPESSURA DE 6,35 M - INSTALADA NOS CANTOS E ARESTAS DAS TELHAS </t>
  </si>
  <si>
    <t>CONTRAVERGA MOLDADA IN LOCO EM CONCRETO, ESPESSURA DE *15* CM. AF_03/2024</t>
  </si>
  <si>
    <t>ESTRUTURA METÁLICA DO TELHADO</t>
  </si>
  <si>
    <t xml:space="preserve">FABRICAÇÃO E INSTALAÇÃO DE TESOURA INTEIRA EM AÇO, VÃO DE 12 M, PARA TELHA ONDULADA DE FIBROCIMENTO, METÁLICA, PLÁSTICA OU TERMOACÚSTICA, INCLUSO IÇAMENTO. AF_07/2019 </t>
  </si>
  <si>
    <t xml:space="preserve">TRAMA DE AÇO COMPOSTA POR TERÇAS PARA TELHADOS DE ATÉ 2 ÁGUAS PARA TELHA ONDULADA DE FIBROCIMENTO, METÁLICA, PLÁSTICA OU TERMOACÚSTICA, INCLUSO TRANSPORTE VERTICAL. AF_07/2019
</t>
  </si>
  <si>
    <t>COMPLEMENTO  DA ESTRUTURA METALICA  DE COBERTURA,  CONTRAVENTAMENTO, LIGAÇÕES SOLDADAS, INCLUSOS PERFIS METÁLICOS, CHAPAS METÁLICAS, PERFIL EM CHAPA DOBRADA DE ACO LAMINADO, MÃO DE OBRA E TRANSPORTE COM GUINDASTE - FORNECIMENTO E INSTALAÇÃO</t>
  </si>
  <si>
    <t>PAREDES DAS BANCADAS</t>
  </si>
  <si>
    <t>PAREDES, PILARES E VIGAS INTERNAS</t>
  </si>
  <si>
    <t xml:space="preserve"> PISOS </t>
  </si>
  <si>
    <t xml:space="preserve"> INSTALAÇÃO DE VIDRO TEMPERADO, E = 6 MM, ENCAIXADO EM PERFIL U. AF_01/2021_PS - JANELAS</t>
  </si>
  <si>
    <t>ESPELHO E VIDROS</t>
  </si>
  <si>
    <t>LAVATÓRIO LOUÇA BRANCA SUSPENSO, 29,5 X 39CM OU EQUIVALENTE, PADRÃO POPULAR - FORNECIMENTO E INSTALAÇÃO. AF_01/2020</t>
  </si>
  <si>
    <t>BANCADAS DOS BANHEIROS</t>
  </si>
  <si>
    <t>CANTONEIRA EM ALUMINIO, ABAS IGUAIS, LARGURA DE 50,80 MM (2"), ESPESSURA DE 6,35 M - INSTALADA NAS QUINAS DAS PAREDES</t>
  </si>
  <si>
    <t xml:space="preserve">PAPELEIRA DE PAREDE EM METAL CROMADO SEM TAMPA, INCLUSO FIXAÇÃO. AF_01/2020 </t>
  </si>
  <si>
    <t xml:space="preserve">EXECUÇÃO DE PAVIMENTO EM PISO INTERTRAVADO, COM BLOCO RETANGULAR COR NATURAL DE 20 X 10 CM, ESPESSURA 8 CM. AF_10/2022
  </t>
  </si>
  <si>
    <t xml:space="preserve">Placa de acrilico transparente adesivada para sinalizacao de portas, borda polida, de *25 x 8*, e = 6 mm (nao inclui acessorios para fixacao) 
</t>
  </si>
  <si>
    <t xml:space="preserve">MAPA TÁTIL EM ACRÍLICO MEDINDO 70 X 50CM, COM SUPORTE EM CHAPA GALVANIZADA REVESTIDA COM ALUCOBOND H=1,00M, PADRÃO CAIXA ECONÔMICA FEDERAL . O MAPA DEVERÁ ATENDER À NBR 9050.
</t>
  </si>
  <si>
    <t xml:space="preserve">SINALIZAÇÃO PARA DEFICIENTES - FAIXA PARA DEGRAUS EM BORRACHA, DIM 200 X 30MM
</t>
  </si>
  <si>
    <t>VALOR DA EDIFICAÇÃO:</t>
  </si>
  <si>
    <t xml:space="preserve">                    VALOR DO BDI EDIFICAÇÃO:</t>
  </si>
  <si>
    <t xml:space="preserve">       VALOR TOTAL GERAL EDIFICAÇÃO:</t>
  </si>
  <si>
    <t xml:space="preserve">           VALOR TOTAL EQUIPAMENTO:</t>
  </si>
  <si>
    <t>MESA EM CONCRETO ARMADO POLIDO (C=1,60, L=0,80 E H=0,75MM), 2 BANCOS EM CONCRETO ARMADO (C=1,40, L=0,40 E H=0,40MM), COM PINTURA ACRÍLICA.</t>
  </si>
  <si>
    <t xml:space="preserve"> SERVIÇOS COMPLEMENTARES E  FINAIS  </t>
  </si>
  <si>
    <t xml:space="preserve">BANCADA DOS LABORATÓRIOS </t>
  </si>
  <si>
    <t xml:space="preserve">ARMAÇÃO DE PILAR OU VIGA DE ESTRUTURA CONVENCIONAL DE CONCRETO ARMADO UTILIZANDO AÇO CA-50 DE 8,0 MM - MONTAGEM. AF_06/2022
</t>
  </si>
  <si>
    <t xml:space="preserve"> ENGENHEIRO CIVIL DE OBRA PLENO COM ENCARGOS COMPLEMENTARES H </t>
  </si>
  <si>
    <t>MOBILIZAÇÃO E DESMOBILIZAÇÃO DE PESSOAL E EQUIPAMENTOS - SONDAGEM A PERCUSSÃO - DMT DE 31 A 60 KM</t>
  </si>
  <si>
    <t>06877/ORSE</t>
  </si>
  <si>
    <t>PLOTAGEM EM PAPEL FORMATO A-0</t>
  </si>
  <si>
    <t>cotação - DF</t>
  </si>
  <si>
    <t>11.3.2</t>
  </si>
  <si>
    <t xml:space="preserve">DOBRADICA TIPO VAI-E-VEM EM ACO/FERRO, TAMANHO 3", GALVANIZADO, COM PARAFUSOS </t>
  </si>
  <si>
    <t xml:space="preserve">CHAPA DE ACO GALVANIZADA BITOLA GSG 16, E = 1,55 MM (12,40 KG/M2) </t>
  </si>
  <si>
    <t>PUXADOR TUBULAR RETO SIMPLES, EM ALUMINIO CROMADO, COM COMPRIMENTO DE APROX 400 MM E DIAMETRO DE 25 MM</t>
  </si>
  <si>
    <t xml:space="preserve">CANTONEIRA (ABAS IGUAIS) EM ACO CARBONO, 25,4 MM X 3,17 MM (L X E),1,27KG/MM CR </t>
  </si>
  <si>
    <t xml:space="preserve"> FECHADURA AUXILIAR DE SEGURANCA PARA PORTA EXTERNA, EM ACO INOX,BROCA DE 45 A 55 MM, LINGUETA COM 3 AVANCOS, INCLUINDO 2 CHAVES TIPO CILINDRO </t>
  </si>
  <si>
    <t xml:space="preserve">TUBO METALON GALVANIZADO DE 50X30 CH- 18
</t>
  </si>
  <si>
    <t xml:space="preserve">PAR </t>
  </si>
  <si>
    <t xml:space="preserve">MACANETA ALAVANCA RETA OCA, EM ZAMAC COM ACABAMENTO CROMADO, COMPRIMENTO APROX DE 15 CM
</t>
  </si>
  <si>
    <t>PERFIL U DOBRADO DE CHAPA UDC SIMPLES- 75 X 38 X 2,65 MM COM SOLDA</t>
  </si>
  <si>
    <t xml:space="preserve">ELETRODO REVESTIDO AWS - E6013, DIAMETRO IGUAL A 2,50 MM </t>
  </si>
  <si>
    <t xml:space="preserve">MEIA CANA DE MADEIRA PINUS OU EQUIVALENTE DA REGIAO, ACABAMENTO PARA FORRO PAULISTA, *2,5 X 2,5* CM
</t>
  </si>
  <si>
    <t xml:space="preserve">VIDRO TEMPERADO INCOLOR E = 6 MM, SEM COLOCACAO </t>
  </si>
  <si>
    <t>Cola a base de resina sintetica para chapa de laminado melaminico e outros</t>
  </si>
  <si>
    <t>PORTA 90X210 CM, MADEIRA , ABRIR 1 FOLHAS, COMPOSTA POR MARÇANETA , FECHADURA E PUXADOR HORIZONTAL C=40 CM CONFORME NBR 9050, CHAPA METALICA 40X90CM INSTALADA DOS DOIS LADOS , INCLUSO BATENTES E ALIZAR - P5</t>
  </si>
  <si>
    <t>um</t>
  </si>
  <si>
    <t xml:space="preserve"> Parafuso 4,2 x 32mm, auto-brocante com asa 
</t>
  </si>
  <si>
    <t xml:space="preserve">TARJETA LIVRE / OCUPADO PARA PORTA DE BANHEIRO, CORPO EM ZAMAC E ESPELHO EM LATAO </t>
  </si>
  <si>
    <t>GUARNICAO / MOLDURA / ARREMATE DE ACABAMENTO PARA ESQUADRIA, EM ALUMINIO PERFIL 25, ACABAMENTO ANODIZADO BRANCO OU BRILHANTE, PARA 1FACE</t>
  </si>
  <si>
    <t>04176/ORSE</t>
  </si>
  <si>
    <t>QUALIFICAÇÃO TÉCNICA</t>
  </si>
  <si>
    <t xml:space="preserve">ESTACA HÉLICE CONTÍNUA , DIÂMETRO MÍNIMO DE 50 CM, INCLUSO CONCRETAGEM  E ARMADURA MÍNIMA  </t>
  </si>
  <si>
    <t>UND.</t>
  </si>
  <si>
    <t>QUANT. MÍNIMA</t>
  </si>
  <si>
    <t>EXECUÇÃO DE OBRA EM  ESTRUTURA DE CONCRETO ARMADO</t>
  </si>
  <si>
    <t>TELHAMENTO DA COBERTURA</t>
  </si>
  <si>
    <t>REGISTRO DE PRESSÃO BRUTO, LATÃO, ROSCÁVEL, 3/4", COM ACABAMENTO E CANOPLA CROMADOS - FORNECIMENTO E INSTALAÇÃO. AF_08/2021</t>
  </si>
  <si>
    <t>PINTURA DE PISO COM TINTA EPÓXI, APLICAÇÃO MANUAL, 2 DEMÃOS, INCLUSO PRIMER EPÓXI. AF_05/2021</t>
  </si>
  <si>
    <t xml:space="preserve">CAIXA ENTERRADA HIDRÁULICA RETANGULAR EM ALVENARIA COM TIJOLOS CERÂMICOS MACIÇOS, DIMENSÕES INTERNAS: 0,6X0,6X0,6 M PARA REDE DE DRENAGEM. AF_12/2020 </t>
  </si>
  <si>
    <t xml:space="preserve">TUBO, PVC, SOLDÁVEL, DE 40MM, INSTALADO EM RESERVAÇÃO PREDIAL DE ÁGUA - FORNECIMENTO E INSTALAÇÃO. AF_04/2024
 </t>
  </si>
  <si>
    <t xml:space="preserve">JOELHO 90 GRAUS, PVC, SOLDÁVEL, DN 32MM, INSTALADO EM RAMAL OU SUB-RAMAL DE ÁGUA - FORNECIMENTO E INSTALAÇÃO. AF_06/2022
</t>
  </si>
  <si>
    <t>CALHA DE CONCRETO E ALVENARIA, REVESTIDA INTERNAMENTE, COM GRELHA DE CONCRETO, SEÇÃO 0,30 X 0,50 M</t>
  </si>
  <si>
    <t>11517/ORSE</t>
  </si>
  <si>
    <t xml:space="preserve"> LUVA SIMPLES, PVC, SÉRIE NORMAL, ESGOTO PREDIAL, DN 150 MM, JUNTA ELÁSTICA, FORNECIDO E INSTALADO EM SUBCOLETOR AÉREO DE ESGOTO SANITÁRIO. AF_08/2022
UN </t>
  </si>
  <si>
    <t xml:space="preserve"> MANGUEIRA DE INCENDIO, TIPO 1, DE 1 1/2", COMPRIMENTO = 15 M, TECIDO EM FIO DE POLIESTER E TUBO INTERNO EM BORRACHA SINTETICA, COM UNIOES ENGATE RAPIDO  ( serão duas mangueiras nas caixas de hidrante, no item 18.1.15 já tem 2 que somaram com as desse item, total 4 mangueiras)</t>
  </si>
  <si>
    <t xml:space="preserve">ARGILA OU BARRO PARA ATERRO/REATERRO (COM TRANSPORTE ATE 10 KM) </t>
  </si>
  <si>
    <t xml:space="preserve">LOCAÇÃO DE CONSTRUÇÃO DE EDIFICAÇÃO ENTRE 200 E 1000 M2, INCLUSIVE EXECUÇÃO DE GABARITO DE MADEIRA
</t>
  </si>
  <si>
    <t xml:space="preserve">APLICAÇÃO MANUAL DE TINTA LÁTEX ACRÍLICA EM PANOS COM PRESENÇA DE VÃOS DE EDIFÍCIOS DE MÚLTIPLOS PAVIMENTOS, DUAS DEMÃOS. AF_03/2024
</t>
  </si>
  <si>
    <t>INSTALAÇÃO DE AR CONDICIONADO SPLIT (EVAPORADORA E CONDENSADORA), HI-WALL (PAREDE), DE 12000 BTU/H ATÉ 18000 BTU/H, COM DISTÂNCIA ENTRE EVAPORADORA E CONDENSADORA DE 10M</t>
  </si>
  <si>
    <t>CPU-09</t>
  </si>
  <si>
    <t>CPU-17</t>
  </si>
  <si>
    <t>CPU-20</t>
  </si>
  <si>
    <t xml:space="preserve">FUNDO ANTICORROSIVO PARA METAIS FERROSOS (ZARCAO) L </t>
  </si>
  <si>
    <t>CPU-26</t>
  </si>
  <si>
    <t>CPC-01</t>
  </si>
  <si>
    <t>7.3.6</t>
  </si>
  <si>
    <t>7.3.7</t>
  </si>
  <si>
    <t>10.1.3</t>
  </si>
  <si>
    <t>10.1.6</t>
  </si>
  <si>
    <t>11.1.2</t>
  </si>
  <si>
    <t>11.1.3</t>
  </si>
  <si>
    <t>CAPTIÇÃO DE ÁGUA PLUVIAL</t>
  </si>
  <si>
    <t>12.2.2</t>
  </si>
  <si>
    <t>12.4</t>
  </si>
  <si>
    <t>12.4.1</t>
  </si>
  <si>
    <t>12.4.2</t>
  </si>
  <si>
    <t>EXECUÇÃO DE PASSEIO (CALÇADA) OU PISO DE CONCRETO COM CONCRETO MOLDADO  IN LOCO, USINADO, ACABAMENTO CONVENCIONAL, ESPESSURA 6 CM, ARMADO. AF _08/2022</t>
  </si>
  <si>
    <t>13.1.1</t>
  </si>
  <si>
    <t>13.2.2</t>
  </si>
  <si>
    <t>13.2.3</t>
  </si>
  <si>
    <t>13.2.4</t>
  </si>
  <si>
    <t>14.1.1</t>
  </si>
  <si>
    <t>14.1.2</t>
  </si>
  <si>
    <t>14.7</t>
  </si>
  <si>
    <t>16.1.2</t>
  </si>
  <si>
    <t>CHUVEIRO ELÉTRICO COMUM CORPO PLÁSTICO, TIPO DUCHA FORNECIMENTO E INSTALAÇÃO. AF_01/2020</t>
  </si>
  <si>
    <t>19.1</t>
  </si>
  <si>
    <t>APLICAÇÃO MANUAL DE TINTA LÁTEX ACRÍLICA EM PAREDE EXTERNAS DE CASAS, DUAS DEMÃOS. AF_03/2024 M2  -</t>
  </si>
  <si>
    <t xml:space="preserve">PINTURA COM TINTA ALQUÍDICA DE ACABAMENTO (ESMALTE SINTÉTICO ACETINADO) PULVERIZADA SOBRE SUPERFÍCIES METÁLICAS (EXCETO PERFIL) EXECUTADO EM OBRA (02 DEMÃOS). AF_01/2020_PE
</t>
  </si>
  <si>
    <t>PINTURA EXTERNA - RAMPAS, ESCADAS, GUIAS, GUARDA-CORPO E DEMAIS ELEMENTOS DE IMPLANTAÇÃO</t>
  </si>
  <si>
    <t>ORÇAMENTO RESUMO - CURVA ABC</t>
  </si>
  <si>
    <t>DESCRIÇÃO DO SERVIÇO</t>
  </si>
  <si>
    <t>SERVIÇOS FINAIS</t>
  </si>
  <si>
    <t>01/2025</t>
  </si>
  <si>
    <t>TÊ COM BUCHA DE LATÃO NA BOLSA CENTRAL, PVC, SOLDÁVEL, DN 25MM X 1/2, INSTALADO EM RAMAL DE DISTRIBUIÇÃO DE ÁGUA - FORNECIMENTO E INSTALAÇÃO. AF_12/2014</t>
  </si>
  <si>
    <t xml:space="preserve">ESCAVAÇÃO MECANIZADA DE VALA COM PROF. ATÉ 1,5 M (MÉDIA MONTANTE E JUSANTE/UMA COMPOSIÇÃO POR TRECHO), ESCAVADEIRA (0,8 M3), LARG. DE 1,5 M A 2,5 M, EM SOLO DE 1A CATEGORIA, EM LOCAIS COM ALTO NÍVEL DE INTERFERÊNCIA. AF_09/2024
</t>
  </si>
  <si>
    <t>VERGA MOLDADA IN LOCO EM CONCRETO, ESPESSURA DE *15* CM. AF_03/2024 M</t>
  </si>
  <si>
    <t>PAREDES, PILARES - EXTERNAS</t>
  </si>
  <si>
    <t xml:space="preserve">BANCO DE CONCRETO SEM ENCOSTO, DIMENSÃO: 2,00X0,60M
</t>
  </si>
  <si>
    <t>SELANTE ELASTICO MONOCOMPONENTE A BASE DE POLIURETANO (PU) PARA JUNTAS DIVERSAS
310ML</t>
  </si>
  <si>
    <t>INSTALAÇÕES ELÉTRICAS</t>
  </si>
  <si>
    <t>INTERRUPTOR SIMPLES (1 MÓDULO), 10A/250V, INCLUINDO SUPORTE E PLACA - FORNECIMENTO E INSTALAÇÃO. AF_12/2015</t>
  </si>
  <si>
    <t>DISJUNTOR MONOPOLAR TIPO DIN, CORRENTE NOMINAL DE 16A - FORNECIMENTO E INSTALAÇÃO. AF_10/2020</t>
  </si>
  <si>
    <t>m</t>
  </si>
  <si>
    <t>21.1</t>
  </si>
  <si>
    <t>21.1.1</t>
  </si>
  <si>
    <t>21.2</t>
  </si>
  <si>
    <t>21.2.1</t>
  </si>
  <si>
    <t>22.1.6</t>
  </si>
  <si>
    <t>22.1.7</t>
  </si>
  <si>
    <t>22.1.8</t>
  </si>
  <si>
    <t>22.1.9</t>
  </si>
  <si>
    <t>AUXILIAR DE ELETRICISTA COM ENCARGOS COMPLEMENTARES</t>
  </si>
  <si>
    <t>FONTE</t>
  </si>
  <si>
    <t>SINAPI</t>
  </si>
  <si>
    <t>CPU</t>
  </si>
  <si>
    <t>ORSE</t>
  </si>
  <si>
    <t>21.3</t>
  </si>
  <si>
    <t>21.3.1</t>
  </si>
  <si>
    <t>21.3.2</t>
  </si>
  <si>
    <t>21.3.3</t>
  </si>
  <si>
    <t>21.3.4</t>
  </si>
  <si>
    <t>21.3.5</t>
  </si>
  <si>
    <t>21.3.6</t>
  </si>
  <si>
    <t>21.3.7</t>
  </si>
  <si>
    <t>21.3.8</t>
  </si>
  <si>
    <t>21.3.9</t>
  </si>
  <si>
    <t>21.3.10</t>
  </si>
  <si>
    <t>21.3.11</t>
  </si>
  <si>
    <t>21.3.12</t>
  </si>
  <si>
    <t>21.3.13</t>
  </si>
  <si>
    <t>21.3.14</t>
  </si>
  <si>
    <t>21.3.15</t>
  </si>
  <si>
    <t>21.3.16</t>
  </si>
  <si>
    <t>21.3.17</t>
  </si>
  <si>
    <t>21.3.18</t>
  </si>
  <si>
    <t>21.3.19</t>
  </si>
  <si>
    <t>21.3.20</t>
  </si>
  <si>
    <t>21.4</t>
  </si>
  <si>
    <t>21.4.1</t>
  </si>
  <si>
    <t>21.4.2</t>
  </si>
  <si>
    <t>21.4.3</t>
  </si>
  <si>
    <t>21.4.4</t>
  </si>
  <si>
    <t>21.4.5</t>
  </si>
  <si>
    <t>21.4.6</t>
  </si>
  <si>
    <t>21.4.7</t>
  </si>
  <si>
    <t>21.4.8</t>
  </si>
  <si>
    <t>21.4.9</t>
  </si>
  <si>
    <t>21.4.10</t>
  </si>
  <si>
    <t>21.4.11</t>
  </si>
  <si>
    <t>21.4.12</t>
  </si>
  <si>
    <t>21.4.13</t>
  </si>
  <si>
    <t>21.4.14</t>
  </si>
  <si>
    <t xml:space="preserve">MONTAGEM E DESMONTAGEM DE FÔRMA DE LAJE NERVURADA COM CUBETA E ASSOALHO, PÉ-DIREITO SIMPLES, EM CHAPA DE MADEIRA COMPENSADA RESINADA, 8 UTILIZAÇÕES. AF_09/2020
</t>
  </si>
  <si>
    <t xml:space="preserve"> ARMAÇÃO DE LAJE DE ESTRUTURA CONVENCIONAL DE CONCRETO ARMADO UTILIZANDO AÇO CA-50 DE 10,0 MM - MONTAGEM. AF_06/2022</t>
  </si>
  <si>
    <t xml:space="preserve">CONCRETAGEM DE LAJES  COM CONCRETO USINADO BOMBEÁVEL FCK 30 MPA - LANÇAMENTO, ADENSAMENTO E ACABAMENTO SARRAFEADO E DESEMPENADO </t>
  </si>
  <si>
    <t>LAJE COBERTURA</t>
  </si>
  <si>
    <t xml:space="preserve"> LAJE PRÉ-MOLDADA UNIDIRECIONAL, BIAPOIADA, PARA PISO, ENCHIMENTO EM CERÂMICA, VIGOTA CONVENCIONAL, ALTURA TOTAL DA LAJE (ENCHIMENTO+CAPA) = (8+4). AF_11/2020
</t>
  </si>
  <si>
    <t>CORTE E DOBRA DE AÇO CA-50, DIÂMETRO DE 6,3 MM, UTILIZADO EM LAJE. AF_ 12/2015 - Reforço laje</t>
  </si>
  <si>
    <t>CORTE E DOBRA DE AÇO CA-50, DIÂMETRO DE 8,0 MM, UTILIZADO EM LAJE. AF_ 12/2015 - Reforço laje</t>
  </si>
  <si>
    <t>LAJES PAVIMENTO SUPERIOR  E ESCADAS</t>
  </si>
  <si>
    <t xml:space="preserve"> ESCADA EM CONCRETO ARMADO MOLDADO IN LOCO, FCK 25 MPA, COM 2 LANCES EM X E LAJE PLANA, FÔRMA EM CHAPA DE MADEIRA COMPENSADA RESINADA. AF_11/2020 </t>
  </si>
  <si>
    <t xml:space="preserve">PAREDES </t>
  </si>
  <si>
    <t>BRISES</t>
  </si>
  <si>
    <t xml:space="preserve">CUMEEIRA PARA TELHA DE FIBROCIMENTO ONDULADA E = 6 MM, INCLUSO ACESSÓRIOS DE FIXAÇÃO E IÇAMENTO.
AF_07/2019
M 72,43
</t>
  </si>
  <si>
    <t>FABRICAÇÃO, MONTAGEM E DESMONTAGEM DE FORMA PARA RADIER, PISO DE CONCRETO OU LAJE SOBRE SOLO, EM MADEIRA SERRADA, 4 UTILIZAÇÕES. AF_09/2021</t>
  </si>
  <si>
    <t>13.2.5</t>
  </si>
  <si>
    <t>EXECUÇÃO DE PASSEIO (CALÇADA) OU PISO DE CONCRETO COM CONCRETO MOLDADO  IN LOCO, USINADO, ACABAMENTO CONVENCIONAL, ESPESSURA 6 CM, ARMADO. AF _08/2022 - Ligação com quadra de areia</t>
  </si>
  <si>
    <t>13.2.6</t>
  </si>
  <si>
    <t xml:space="preserve">ESCADA EM CONCRETO ARMADO MOLDADO IN LOCO, FCK 25 MPA, COM 1 LANCE E LAJE PLANA, FÔRMA EM CHAPA DE MADEIRA COMPENSADA RESINADA. AF_11/2020 - Escada 1 - próximo a biblioteca
</t>
  </si>
  <si>
    <t xml:space="preserve">ESCADA EM CONCRETO ARMADO MOLDADO IN LOCO, FCK 25 MPA, COM 1 LANCE E LAJE PLANA, FÔRMA EM CHAPA DE MADEIRA COMPENSADA RESINADA. AF_11/2020 - Escada 2 - Acesso ao prédio
</t>
  </si>
  <si>
    <t xml:space="preserve">ESCADA EM CONCRETO ARMADO MOLDADO IN LOCO, FCK 25 MPA, COM 1 LANCE E LAJE PLANA, FÔRMA EM CHAPA DE MADEIRA COMPENSADA RESINADA. AF_11/2020 - Escadas da Arquibancada
</t>
  </si>
  <si>
    <t>ARQUIBANCADA</t>
  </si>
  <si>
    <t xml:space="preserve">ARMAÇÃO PARA EXECUÇÃO DE RADIER, PISO DE CONCRETO OU LAJE SOBRE SOLO, COM USO DE TELA Q-138. AF_09/2021
</t>
  </si>
  <si>
    <t>FABRICAÇÃO, MONTAGEM E DESMONTAGEM DE FÔRMA PARA CORTINA DE CONTENÇÃO, EM CHAPA DE MADEIRA COMPENSADA PLASTIFICADA, E = 18 MM, 10 UTILIZAÇÕES. AF_11/2024
M2 42,44</t>
  </si>
  <si>
    <t xml:space="preserve">CONCRETAGEM DE RADIER, PISO DE CONCRETO OU LAJE SOBRE SOLO, FCK 30 MPA - LANÇAMENTO, ADENSAMENTO E ACABAMENTO. AF_09/2021
 </t>
  </si>
  <si>
    <t xml:space="preserve">CONCRETAGEM DE PILARES, FCK = 25 MPA, COM USO DE GRUA - LANÇAMENTO, ADENSAMENTO E ACABAMENTO.
AF_02/2022
</t>
  </si>
  <si>
    <t>ALVENARIA ESTRUTURAL DE BLOCOS CERÂMICOS 14X19X29, (ESPESSURA DE 14 CM), UTILIZANDO COLHER DE
PEDREIRO E ARGAMASSA DE ASSENTAMENTO COM PREPARO EM BETONEIRA. AF_03/2023</t>
  </si>
  <si>
    <t>ARMAÇÃO DE PILAR OU VIGA DE ESTRUTURA CONVENCIONAL DE CONCRETO ARMADO UTILIZANDO AÇO CA-50
DE 10,0 MM - MONTAGEM. AF_06/2022</t>
  </si>
  <si>
    <t xml:space="preserve">FABRICAÇÃO DE FÔRMA PARA PILARES E ESTRUTURAS SIMILARES, EM MADEIRA SERRADA, E=25 MM. AF_09/2020 </t>
  </si>
  <si>
    <t xml:space="preserve">ESCADAS </t>
  </si>
  <si>
    <t xml:space="preserve">RAMPAS E ESCADAS, LIGAÇÕES E ACESSOS </t>
  </si>
  <si>
    <t>RAMPAS</t>
  </si>
  <si>
    <t xml:space="preserve"> RAMPA DE ACESSIBILIDADE EM CONCRETO MOLDADO IN LOCO, EM CALÇADA NOVA COM LARGURA MENOR À 3,00 M, FCK 25MPA, COM PISO PODOTÁTIL. AF_03/2024
</t>
  </si>
  <si>
    <t>EXECUÇÃO DE FAIXA DE PEDESTRES ELEVADA (LOMBOFAIXA) EM CONCRETO FCK = 25 MPA, ACABAMENTO DESEMPOLADO, PINTURA COM 2 DEMÃOS DE TINTA NOVACOR OU SIMILAR</t>
  </si>
  <si>
    <t xml:space="preserve">PINTURA DE PISO COM TINTA ACRÍLICA, APLICAÇÃO MANUAL, 2 DEMÃOS, INCLUSO FUNDO PREPARADOR.AF_05/2021 - ( Todas calçadas externas, arquibancadas, escadas e rampas).
</t>
  </si>
  <si>
    <t>BANCO DE CONCRETO SEM ENCOSTO LARGURA = 45CM</t>
  </si>
  <si>
    <t xml:space="preserve">DESENHISTA PROJETISTA COM ENCARGOS COMPLEMENTARES H </t>
  </si>
  <si>
    <t>PROJETOS COMPLEMENTARES ( HIDROSSANITÁRIOS, DRENAGEM, ÁGUAS PLUVIAIS, ELETRICO, INCÊNDIO, CABEAMENTO ESTRUTURADO, LÓGICA E TELEFONE), LICENÇAS E ALVARÁ</t>
  </si>
  <si>
    <t>ARQUITETÔNICO</t>
  </si>
  <si>
    <t>ELABORAÇÃO DE PROJETO EXECUTIVO DE ARQUITETURA E URBANISMO</t>
  </si>
  <si>
    <t>2.2.1</t>
  </si>
  <si>
    <t>2.2.2</t>
  </si>
  <si>
    <t>2.2.3</t>
  </si>
  <si>
    <t>2.2.4</t>
  </si>
  <si>
    <t>2.2.5</t>
  </si>
  <si>
    <t xml:space="preserve">ALMOXARIFE COM ENCARGOS COMPLEMENTARES </t>
  </si>
  <si>
    <t xml:space="preserve">ARMAÇÃO DE LAJE DE ESTRUTURA CONVENCIONAL DE CONCRETO ARMADO UTILIZANDO AÇO CA-50 DE 6,3 MM - MONTAGEM. AF_06/2022
</t>
  </si>
  <si>
    <t xml:space="preserve"> ARMAÇÃO DE LAJE DE ESTRUTURA CONVENCIONAL DE CONCRETO ARMADO UTILIZANDO AÇO CA-50 DE 8,0 MM - MONTAGEM. AF_06/2022
</t>
  </si>
  <si>
    <t xml:space="preserve">ARMAÇÃO DE LAJE DE ESTRUTURA CONVENCIONAL DE CONCRETO ARMADO UTILIZANDO AÇO CA-50 DE 12,5 MM - MONTAGEM. AF_06/2022
</t>
  </si>
  <si>
    <t>PORTA DE MADEIRA, FOLHA MEDIA (NBR 15930) DE 900 X 2100 MM, DE 35 MM A 40 MM DE UN ESPESSURA, NUCLEO SEMI-SOLIDO (SARRAFEADO), CAPA LISA EM HDF, COM VISOR EM VIDRO TEMPERADO FIXO 6MM,  ACABAMENTO EM PINTURA MARROM  - MAÇANETA E FECHADURA, CONFORME NBR 9050 E NT10 CBMDF - P1</t>
  </si>
  <si>
    <t>PORTA DE MADEIRA, FOLHA MEDIA (NBR 15930) DE 900 X 2100 MM, DE 35 MM A 40 MM DE UN ESPESSURA, NUCLEO SEMI-SOLIDO (SARRAFEADO), CAPA LISA EM HDF,  ACABAMENTO EM PINTURA MARROM - MAÇANETA E FECHADURA, CONFORME NBR 9050 E NT10 CBMDF - P4</t>
  </si>
  <si>
    <t>PORTA   DE ABRIR / 2 FOLHAS / METÁLICA / PINTURA NA COR ALUMÍNIO, INCLUSO DOBRADIÇAS, FECHADURAS E ACESSÓRIOS - P5</t>
  </si>
  <si>
    <t>PORTA EM ALUMÍNIO DE ABRIR TIPO VENEZIANA COM GUARNIÇÃO, FIXAÇÃO COM PARAFUSOS - FORNECIMENTO E INSTALAÇÃO. AF_12/2019 - P6,  P7 E P8</t>
  </si>
  <si>
    <t>PORTA 90X210 CM, MADEIRA, ABRIR 1 FOLHAS, COMPOSTA POR MARÇANETA, FECHADURA E PUXADOR HORIZONTAL C=40 CM CONFORME NBR 9050, CHAPA METALICA 40X90CM INSTALADA DOS DOIS LADOS, INCLUSO BATENTES E ALIZAR - P9</t>
  </si>
  <si>
    <t>PORTA CORTA FOGO, 1,50 X 2,10, DE ABRIR, 01 FOLHA, EM CHAPA DE AÇO GALVANIZADO Nº24, BATENTE EM CHAPA Nº18, CLASSE 90, ISOLANTE EM MANTA CERÂMICA INCOMBUSTÍVEL E=5CM, DOBRADIÇAS TIPO HELICOIDAL EM AÇO 1010/1020, E FECHADURA REVERSÍVEL SEM CHAVE</t>
  </si>
  <si>
    <t>PORTA CORTA-FOGO 100X210X4CM, ACABAMENTO COM PINTURA NA COR VERMELHA, EQUIPADA COM BARRA ANTIPANICO - FORNECIMENTO E INSTALAÇÃOCONFORME NBR 9050 E NT10 CBMDF - P10</t>
  </si>
  <si>
    <t>PAR</t>
  </si>
  <si>
    <t xml:space="preserve"> BARRA ANTIPANICO DUPLA, CEGA EM LADO OPOSTO, COR CINZA  </t>
  </si>
  <si>
    <t xml:space="preserve">BARRA ANTIPANICO SIMPLES, PARA PORTA DE VIDRO, COR CINZA </t>
  </si>
  <si>
    <t>PORTA DE MADEIRA, FOLHA MEDIA (NBR 15930) DE 900 X 2100 MM, DE 35 MM A 40 MM DE UN ESPESSURA, NUCLEO SEMI-SOLIDO (SARRAFEADO), CAPA LISA EM HDF, COM VISOR EM VIDRO TEMPERADO FIXO 6MM,  ACABAMENTO EM PINTURA MARROM - MAÇANETA E FECHADURA, CONFORME NBR 9050 E NT10 CBMDF - P1</t>
  </si>
  <si>
    <t xml:space="preserve"> SERRALHEIRO COM ENCARGOS COMPLEMENTARES </t>
  </si>
  <si>
    <t>PISO EM GRANILITE, MARMORITE OU GRANITINA EM AMBIENTES INTERNOS, COM ESPESSURA DE 8 MM, INCLUSO MISTURA EM BETONEIRA, COLOCAÇÃO DAS JUNTAS, APLICAÇÃO DO PISO, 4 POLIMENTOS COM POLITRIZ, ESTUCAMENTO, SELADOR E CERA. AF_06/2022</t>
  </si>
  <si>
    <t xml:space="preserve">REVESTIMENTO CERÂMICO PARA PISO COM PLACAS TIPO  PORCELANATO DE DIMENSÕES 60X60 CM APLICADA EM
AMBIENTES DE ÁREA MAIOR QUE 10 M². AF_02/2023_PE
</t>
  </si>
  <si>
    <t>REVESTIMENTO CERÂMICO PARA PISO OU PAREDE, 59 X 59 CM, PORCELANATO, ELIANE, LINHA MUNARI BRANCO AC OU SIMILAR, APLICADO COM ARGAMASSA INDUSTRIALIZADA AC-III, REJUNTADO, EXCLUSIVE REGULARIZAÇÃO DE BASE OU EMBOÇO</t>
  </si>
  <si>
    <t>APLICAÇÃO MANUAL DE GRAFIATO EM FACHADA COM PRESENÇA DE VÃOS</t>
  </si>
  <si>
    <t>TINTA TEXTURA PREMIUM RISCADO, GRAFFIATO OU SIMILAR, CORES DIVERSAS</t>
  </si>
  <si>
    <t>0,1760000</t>
  </si>
  <si>
    <t xml:space="preserve">APLICAÇÃO MANUAL DE FUNDO SELADOR ACRÍLICO EM PANOS COM PRESENÇA DE VÃOS DE EDIFÍCIOS DE MÚLTIPLOS PAVIMENTOS. AF_03/2024
 </t>
  </si>
  <si>
    <t>FORRO</t>
  </si>
  <si>
    <t>FORRO INTERNO</t>
  </si>
  <si>
    <t>FORRO ACÚSTICO EM PLACAS DE FIBRA MINERAL C/PERFIL "T" EM AÇO, MARCA "SONEX" OU SIMILAR, INSTALADO</t>
  </si>
  <si>
    <t xml:space="preserve"> LIXA EM FOLHA PARA FERRO, NUMERO 150 </t>
  </si>
  <si>
    <t>BRISE METÁLICO HUNTER DOUGLAS REF. MINIWAVE # 103 COR PRATA OU SIMILAR, COM ESTRUTURA E MONTAGEM, EXCLUSIVE ANDAIMES OU PLATAFORMA. . REV 01_12/2024</t>
  </si>
  <si>
    <t xml:space="preserve">REVESTIMENTO CERÂMICO PARA PAREDES INTERNAS COM PLACAS TIPO ESMALTADA DE DIMENSÕES 20X20 CM
APLICADAS A MEIA ALTURA DAS PAREDES. AF_02/2023_PE
</t>
  </si>
  <si>
    <t xml:space="preserve">TORNEIRA DE BOIA PARA CAIXA D'ÁGUA, ROSCÁVEL, 1 1/2" - FORNECIMENTO E INSTALAÇÃO. AF_08/2021 </t>
  </si>
  <si>
    <t xml:space="preserve">CANALETA MEIA CANA PRÉ-MOLDADA DE CONCRETO (D = 40 CM) - FORNECIMENTO E INSTALAÇÃO. AF_05/2025 </t>
  </si>
  <si>
    <t>BANCADA SALA DOS SERVIDORES E PROFESSORES</t>
  </si>
  <si>
    <t xml:space="preserve">BANCADA DML </t>
  </si>
  <si>
    <t xml:space="preserve">CUBA DE EMBUTIR DE AÇO INOXIDÁVEL MÉDIA, INCLUSO VÁLVULA TIPO AMERICANA E SIFÃO TIPO GARRAFA EM METAL CROMADO - FORNECIMENTO E INSTALAÇÃO. AF_01/2020
</t>
  </si>
  <si>
    <t>CUBA DE AÇO INOX 304, DIMENSÕES 80 X 50 X 30CM, E=0,8MM, COM VÁLVULA CROMADA, SIFÃO CROMADO (DECA REF C1680), TORNEIRA CROMADA (DECA LINHA C40 REF 1159) E ENGATE DE PLÁSTICO OU SIMILARES - REV 03  ( quantidade equivalente a 1 cuba de 1m)</t>
  </si>
  <si>
    <t xml:space="preserve">TORNEIRA CROMADA TUBO MÓVEL, DE MESA, 1/2" OU 3/4", PARA PIA DE COZINHA, PADRÃO ALTO - FORNECIMENTO E INSTALAÇÃO. AF_01/2020
</t>
  </si>
  <si>
    <t xml:space="preserve">BANCADA DE GRANITO CINZA POLIDO, DE 1,50 X 0,60 M, PARA PIA DE COZINHA - FORNECIMENTO E INSTALAÇÃO. AF_01/2020  
</t>
  </si>
  <si>
    <t>CORRIMÃO EM TUBO FERRO GALVANIZADO, BARRAS SUPERIORES ALT=0,92M E 0,70M E BARRAS INFERIORES H=0,23M E 0,10M, CURVAS DE AÇO CARBONO, INCLUSIVE AS VERTICAIS DE APOIO COM DIAM= 1.1/2" - escadas internas</t>
  </si>
  <si>
    <t>GUARDA-CORPO DE AÇO GALVANIZADO DE 1,10M, MONTANTES TUBULARES DE 1.1/4   " ESPAÇADOS DE 1,20M, TRAVESSA SUPERIOR DE 1.1/2", GRADIL FORMADO POR
TUBOS HORIZONTAIS DE 1" E VERTICAIS DE 3/4", FIXADO COM CHUMBADOR MECÂ
NICO. AF_04/2019_PS - Interno</t>
  </si>
  <si>
    <t>LIGAÇÃO PROVISÓRIAS</t>
  </si>
  <si>
    <t>MOBILIZAÇÃO</t>
  </si>
  <si>
    <t>REMANEJAMENTOS E RETIRAS</t>
  </si>
  <si>
    <t>CONTROLE TECNOLÓGICO</t>
  </si>
  <si>
    <t xml:space="preserve"> ESCAVAÇÃO MANUAL DE VALA. AF_09/2024 </t>
  </si>
  <si>
    <t>REMANEJAMENTO DE POSTE TELECONICO CURVO, H = 10M, EXISTENTE</t>
  </si>
  <si>
    <t>08385/ORSE</t>
  </si>
  <si>
    <t>REMANEJAMENTO DE REDE DE DISTRIBUIÇÃO DE ÁGUA EM PVC, DN 150 A 250MM</t>
  </si>
  <si>
    <t xml:space="preserve">GRAUTE FGK=25 MPA; TRAÇO 1:0,02:1,3:1,6 (EM MASSA SECA DE CIMENTO/ CAL/ AREIA GROSSA/ BRITA 0) - PREPARO MECÂNICO COM BETONEIRA 400 L. AF_09/2021
 </t>
  </si>
  <si>
    <t xml:space="preserve">JANELA EM ALUMÍNIO, COR N/P/B, TIPO VENEZIANA, DE CORRER, 1F+1M
</t>
  </si>
  <si>
    <t xml:space="preserve">BASCULANTE EM ALUMÍNIO, COR N/P/B, MOLDURA-VIDRO, TIPO CONVENCIONAL OU PIVOTANTE, EXCLUSIVE VIDRO
</t>
  </si>
  <si>
    <t xml:space="preserve">PORTA DE ABRIR COM MOLA HIDRÁULICA, EM VIDRO TEMPERADO, 2 FOLHAS DE 90X210 CM, ESPESSURA DE 10MM,  INCLUSIVE ACESSÓRIOS. AF_01/2021  - P2 E P3
</t>
  </si>
  <si>
    <t xml:space="preserve"> INSTALAÇÃO DE VIDRO TEMPERADO, E = 10 MM, ENCAIXADO EM PERFIL U. AF_01/2021_PS - ( Bandeira das portas)</t>
  </si>
  <si>
    <t xml:space="preserve">CALHA EM CHAPA DE AÇO GALVANIZADO NÚMERO 24, DESENVOLVIMENTO DE 100 CM, INCLUSO TRANSPORTE VERTICAL. AF_07/2019  </t>
  </si>
  <si>
    <t>PISO EM CONCRETO 20 MPA PREPARO MECÂNICO, ESPESSURA 7CM. AF_09/2020 M2</t>
  </si>
  <si>
    <t xml:space="preserve">RODAPÉ CERÂMICO DE 7CM DE ALTURA COM PLACAS TIPO ESMALTADA DE DIMENSÕES 60X60CM. AF_02/2023 </t>
  </si>
  <si>
    <t xml:space="preserve">FORRO EM DRYWALL, PARA AMBIENTES COMERCIAIS, INCLUSIVE ESTRUTURA BIRECIONAL DE FIXAÇÃO. AF_08/2023_PS
</t>
  </si>
  <si>
    <t xml:space="preserve">APLICAÇÃO MANUAL DE FUNDO SELADOR ACRÍLICO EM PANOS COM PRESENÇA DE VÃOS DE EDIFÍCIOS DE MÚLTIPLOS PAVIMENTOS. AF_03/2024 </t>
  </si>
  <si>
    <t>GUARDA-CORPO DE AÇO GALVANIZADO DE 1,10M, MONTANTES TUBULARES DE 1.1/4" ESPAÇADOS DE 1,20M, TRAVESSA SUPERIOR DE 1.1/2", GRADIL FORMADO POR TUBOS HORIZONTAIS DE 1" E VERTICAIS DE 3/4", FIXADO COM CHUMBADOR MECÂNICO. AF_04/2019_PS</t>
  </si>
  <si>
    <t xml:space="preserve">PLANTIO DE PALMEIRA COM ALTURA DE MUDA MENOR OU IGUAL A 2,00 M . AF_07/2024 
</t>
  </si>
  <si>
    <t>Construção do Bloco de Laboratório / Administrativo   do Campus Recanto das Emas</t>
  </si>
  <si>
    <t>Quadra 300, Avenida Monjolo, Chácara 22, Núcleo Rural Monjolo, Recanto das Emas. Brasília, DF. CEP: 72620-100</t>
  </si>
  <si>
    <t>Referência Não desonerado: Sinapi - Referência Técnica : 06/2025</t>
  </si>
  <si>
    <t>SONDAGEM SPT COM AMOSTRAGEM DE SOLO DEFORMADA A CADA METRO, EXECUÇÃO DE ENSAIO SPT (N), MEDIÇÕES DE NÍVEL D’ÁGUA, COLETA E ACONDICIONAMENTO DE AMOSTRAS, REGISTRO EM BOLETIM,  RELATÓRIO E ART</t>
  </si>
  <si>
    <t xml:space="preserve">TÉCNICO DE SONDAGEM COM ENCARGOS COMPLEMENTARES </t>
  </si>
  <si>
    <t xml:space="preserve"> ARMAÇÃO DE LAJE DE ESTRUTURA CONVENCIONAL DE CONCRETO ARMADO UTILIZANDO AÇO CA-50 DE 16,0 MM - MONTAGEM. AF_06/2022
</t>
  </si>
  <si>
    <t>ALVENARIA DE VEDAÇÃO DE BLOCOS CERÂMICOS FURADOS NA HORIZONTAL DE 9X19X19 CM (ESPESSURA 9 CM) E ARGAMASSA DE ASSENTAMENTO COM PREPARO EM BETONEIRA. AF_12/2021</t>
  </si>
  <si>
    <t>COBERTURA / PLATIBANDA</t>
  </si>
  <si>
    <t>PROJETOS COMPLEMENTARES ( HIDROSSANITÁRIOS, DRENAGEM, ÁGUAS PLUVIAIS, ELETRICO, LÓGICA E CABEAMENTO), LICENÇAS E ALVARÁ</t>
  </si>
  <si>
    <t>09713/ORSE</t>
  </si>
  <si>
    <t>ACESSO A COBERTURA</t>
  </si>
  <si>
    <t>ESTRUTURA  METÁLICA DA COBERTURA</t>
  </si>
  <si>
    <t>TELHAMENTO COM TELHA ONDULADA DE FIBROCIMENTO E = 6 MM, COM RECOBRIMENTO LATERAL DE 1 1/4 DE ONDA PARA TELHADO COM INCLINAÇÃO MÁXIMA DE 10°, COM ATÉ 2 ÁGUAS, INCLUSO IÇAMENTO. AF_07/2019</t>
  </si>
  <si>
    <t xml:space="preserve">ESCADA MARINHEIRO COM GUARDA CORPO, L=45CM, EXECUTADA EM BARRAS CHATA GALVANIZADA 1 1/4" X 5/16", E GUARDA CORPO D=65CM EM BARRA CHATA GALV.D=1"X1/8", SENDO DEGRAUS EM BARRA RED. D=5/8", ESPAÇADOS DE 30CM, INCLUSIVE LIXAMENTO E PINTURA, FORNEC E INST
</t>
  </si>
  <si>
    <t xml:space="preserve">ESCAVAÇÃO MANUAL DE VALA. AF_09/2024 </t>
  </si>
  <si>
    <t>23.1.2</t>
  </si>
  <si>
    <t>ESCAVAÇÕES PARA PASSAGEM DE  TUBULAÇÕES PRIMÁRIAS</t>
  </si>
  <si>
    <t>ELEVADOR</t>
  </si>
  <si>
    <t>PLATAFORMA ELEVATÓRIA PARA PNE, SEMI CABINADA, 2 PARADAS, 2 ENTRADAS OPOSTAS, DIM. CABINE 1 X 1,40 X 1,30M, EM AÇO INOX ESCOVADO, V = 6M/MIN, H PERCURSO = ATÉ 4M, COM CX PANORÂMICA EM ESTRUTURA METÁLICA E VIDRO E=6MM, IB ELEVADORES OU SIMILAR</t>
  </si>
  <si>
    <t>PEITORIL DAS JANELAS</t>
  </si>
  <si>
    <t>PEITORIL DA RAMPA E ESCADA INTERNA</t>
  </si>
  <si>
    <t xml:space="preserve">SINALIZAÇÃO </t>
  </si>
  <si>
    <t>PISO TATIL INTERNO</t>
  </si>
  <si>
    <t xml:space="preserve">PISO PODOTÁTIL DE ALERTA OU DIRECIONAL, DE BORRACHA, ASSENTADO SOBRE ARGAMASSA. AF_05/2020  </t>
  </si>
  <si>
    <t xml:space="preserve">DECK EM MADEIRA, ESPESSURA = 2, LARGURA = 8,5, (COMPRIMENTO DIVERSOS) EM EUCALÍPTO TRATADO, ESPÉCIE SALIGNA, GRANDIS OU SIMILAR
</t>
  </si>
  <si>
    <t xml:space="preserve">PONTALETE *7,5 X 7,5* CM EM PINUS, MISTA OU EQUIVALENTE DA REGIAO - BRUTA M CR </t>
  </si>
  <si>
    <t xml:space="preserve">SARRAFO *2,5 X 10* CM EM PINUS, MISTA OU EQUIVALENTE DA REGIAO - BRUTA M CR </t>
  </si>
  <si>
    <t xml:space="preserve">ARAME GALVANIZADO 18 BWG, D = 1,24MM (0,009 KG/M)  CR </t>
  </si>
  <si>
    <t xml:space="preserve">PREGO DE ACO POLIDO COM CABECA 17 X 21 (2 X 11)  CR </t>
  </si>
  <si>
    <t xml:space="preserve">CONCRETO USINADO BOMBEAVEL, CLASSE DE RESISTENCIA C25, BRITA 0 E 1, SLUMP = 100 +/- 20 MM, COM BOMBEAMENTO (DISPONIBILIZACAO DE BOMBA), SEM O LANCAMENTO (NBR 8953)
M3 CR </t>
  </si>
  <si>
    <t>TABUA APARELHADA *2,5 X 30* CM, EM MACARANDUBA/MASSARANDUBA, ANGELIM OU EQUIVALENTE DA REGIAO</t>
  </si>
  <si>
    <t xml:space="preserve">ACO CA-60, 8,0 MM OU 9,5 MM, VERGALHAO </t>
  </si>
  <si>
    <t>CARPINTEIRO DE FORMAS COM ENCARGOS COMPLEMENTARES  -</t>
  </si>
  <si>
    <t xml:space="preserve"> PEDREIRO COM ENCARGOS COMPLEMENTARES</t>
  </si>
  <si>
    <t xml:space="preserve">DESMOLDANTE PROTETOR PARA FORMAS DE MADEIRA, DE BASE OLEOSA EMULSIONADA EM AGUA
 </t>
  </si>
  <si>
    <t xml:space="preserve"> PINTURA DE PISO COM TINTA EPÓXI, APLICAÇÃO MANUAL, 2 DEMÃOS, INCLUSO PRIMER EPÓXI. AF_05/2021 </t>
  </si>
  <si>
    <t xml:space="preserve">BANCO EM CONCRETO ARMADO LARGURA 50CM, ALTURA 80CM, SEM ENCOSTO,ACABAMENTO EM  PINTURA TINTA EPOXI </t>
  </si>
  <si>
    <t>BANCOS</t>
  </si>
  <si>
    <t>ENGENHEIRO ELETRICISTA COM ENCARGOS COMPLEMENTARES</t>
  </si>
  <si>
    <t>ELETROTÉCNICO COM ENCARGOS COMPLEMENTARES</t>
  </si>
  <si>
    <t xml:space="preserve">CHAPIM DE CONCRETO PRÉ-MOLDADO
</t>
  </si>
  <si>
    <t>TORNEIRA PRESSMATIC 110 DE MESA, DOCOL 17160806 OU SIMILAR
- BANCADAS DOS BANHEIROS</t>
  </si>
  <si>
    <t>PROTEÇÕES INTERNAS</t>
  </si>
  <si>
    <t xml:space="preserve">ARMAÇÃO DE BLOCO, SAPATA ISOLADA, VIGA BALDRAME E SAPATA CORRIDA UTILIZANDO AÇO CA-50 DE 16 MM - MONTAGEM. AF_01/2024
</t>
  </si>
  <si>
    <t xml:space="preserve">ARMAÇÃO DE PILAR OU VIGA DE ESTRUTURA CONVENCIONAL DE CONCRETO ARMADO UTILIZANDO AÇO CA-50 DE 20,0 MM - MONTAGEM. AF_06/2022
</t>
  </si>
  <si>
    <t>PILARES TÉRREO, SUPERIOR E PLATIBANDA</t>
  </si>
  <si>
    <t>VIGAS INTERMEDIÁRIA, SUPERIOR E PLATIBANDA</t>
  </si>
  <si>
    <t>CONTENÇÕES / ARRIMO</t>
  </si>
  <si>
    <t>FABRICAÇÃO, MONTAGEM E DESMONTAGEM DE FÔRMA PARA CORTINA DE CONTENÇÃO, EM CHAPA DE MADEIRA
COMPENSADA PLASTIFICADA, E = 18 MM, 10 UTILIZAÇÕES. AF_11/2024
M2 42,44</t>
  </si>
  <si>
    <t xml:space="preserve"> CONCRETAGEM DE CORTINA DE CONTENÇÃO, ATRAVÉS DE BOMBA - LANÇAMENTO, ADENSAMENTO E
ACABAMENTO. AF_11/2024
M3 623,79</t>
  </si>
  <si>
    <t>ARMAÇÃO DE CORTINA DE CONTENÇÃO EM CONCRETO ARMADO, COM AÇO CA-50 DE 10 MM - MONTAGEM.
AF_11/2024</t>
  </si>
  <si>
    <t>REASSENTAMENTO DE BLOCOS 16 FACES PARA PISO INTERTRAVADO, ESPESSURA DE 8 CM, EM VIA/ESTACIONAMENTO, COM REAPROVEITAMENTO DOS BLOCOS 16 FACES - INCLUSO RETIRADA E COLOCAÇÃO DO MATERIAL. AF_12/2020</t>
  </si>
  <si>
    <t>MÊS 3</t>
  </si>
  <si>
    <t>PROJETOS E APROVAÇÕES - 3  MESES</t>
  </si>
  <si>
    <t>CPU-12</t>
  </si>
  <si>
    <t>CPC-22</t>
  </si>
  <si>
    <t>CPC-24</t>
  </si>
  <si>
    <t>CPC-25</t>
  </si>
  <si>
    <t xml:space="preserve">Placa em aço inox com texto em braille para corrimão
</t>
  </si>
  <si>
    <t>COD.</t>
  </si>
  <si>
    <t>QUANTIDADE TOTAL</t>
  </si>
  <si>
    <t>PREÇO (R$)</t>
  </si>
  <si>
    <t>PREÇO (R$) TOTAL</t>
  </si>
  <si>
    <t>1.2.1</t>
  </si>
  <si>
    <t>ABRACADEIRA DE NYLON PARA AMARRACAO DE CABOS, COMPRIMENTO DE 390 X *4,6* MM</t>
  </si>
  <si>
    <t>ABRACADEIRA DE NYLON PARA AMARRACAO DE CABOS, COMPRIMENTO DE 200 X *3,5* MM</t>
  </si>
  <si>
    <t>ANILHA PARA IDENTIFICAÇÃO, A ATÉ Z, 0 ATÉ 9 - DIVERSOS (IDENTIFICAÇÃO DE CIRCUITOS EM QUADROS E CAIXAS DE PASSAGENS)</t>
  </si>
  <si>
    <t>AREIA LAVADA OU PÓ DE BRITA</t>
  </si>
  <si>
    <t>BRITA Nº 2 (APLICAÇÃO FUNDO DE CAIXA DE PASSAGEM)</t>
  </si>
  <si>
    <t>CABO DE COBRE UNIPOLAR, XLPE - 90° - 0,6/1KV 70 MM² - COR PRETA</t>
  </si>
  <si>
    <t>CABO DE COBRE UNIPOLAR, XLPE - 90° - 0,6/1KV 70 MM² - COR AZUL CLARA</t>
  </si>
  <si>
    <t>CABO DE COBRE UNIPOLAR 70 MM², ISOLACÃO 700 V, COBERTURA EM PVC - COR VERDE</t>
  </si>
  <si>
    <t>CAIXA DE PASSAGEM EM ALVENARIA, 800x800x600 MM, REBOCO INTERNO, INCLUINDO TAMPA EM CONCRETO, COM TAMPÃO EM FERRO FUNDIDO</t>
  </si>
  <si>
    <t>CONCRETO FCK = 30MPA, TRAÇO 1:2,0:2,5 (EM MASSA SECA DE CIMENTO/ AREIA MÉDIA/ BRITA 2) - PREPARO MECÂNICO COM BETONEIRA 400 L. AF_05/2021</t>
  </si>
  <si>
    <t>CONECTOR RETO DE ALUMINIO PARA ELETRODUTO DE 1", PARA ADAPTAR ENTRADA DE ELETRODUTO METALICO FLEXIVEL EM QUADROS</t>
  </si>
  <si>
    <t>CONECTOR TIPO BOX RETO, ALUMÍNIO, 100 MM²</t>
  </si>
  <si>
    <t>CONECTOR METALICO TIPO PARAFUSO FENDIDO (SPLIT BOLT), COM SEPARADOR DE CABOS
BIMETALICOS, PARA CABOS ATE 70 MM2</t>
  </si>
  <si>
    <t>CURVA GALVANIZADA 25 MM (1"), RAIO LONGO</t>
  </si>
  <si>
    <t>CURVA 90º, RAIO LONGO, GALVANIZADA A FOGO 100 MM²</t>
  </si>
  <si>
    <t>ELETRODUTO AÇO GALVANIZADO COM COSTURA, CLASSE LEVE, DN 25 MM (1"), E = 2,65 MM, *2,11* KG/M (NBR 5580)</t>
  </si>
  <si>
    <t>ELETRODUTO DE FERRO GALVANIZADO ROSCAVEL 100 MM (4")</t>
  </si>
  <si>
    <t>ELETRODUTO CORRUGADO, PEAD, 100 MM</t>
  </si>
  <si>
    <t>LUVA 90º, GALVANIZADA A FOGO, 100 MM²</t>
  </si>
  <si>
    <t>2.1.24</t>
  </si>
  <si>
    <t>TERMINAL A COMPRESSÃO, OLHAL, PARA CABO 70 MM²</t>
  </si>
  <si>
    <t>CCU-E-02</t>
  </si>
  <si>
    <t>EXECUÇÃO DE SISTEMA DE ELETRODUTOS (100 mm E 60 mm) E CAIXAS DE PASSAGENS, INCLUINDO ESCAVAÇÃO DE VALAS, NIVELAMENTO, INSTALAÇÃO DE TUBOS, INSTALAÇÃO DE CABO DE ATERRAMENTO, REATERRO COMPACTADO, NIVELAMENTOS, RECOMPOSIÇÃO DE SOLO, QUEBRA E RECOMPOSIÇÃO DE CALÇADA E ALVENARIA, DESCARTE DE TERRA EXCEDENTE E INTERLIGAÇÃO COM QUADROS</t>
  </si>
  <si>
    <t>CCU-E-03</t>
  </si>
  <si>
    <t>INSTALAÇÃO DO CABEAMENTO DA REDE SECUNDÁRIA DE DISTRIBUIÇÃO, 5X70 mm² INCLUINDO PASSAGEM DOS CABOS, IDENTIFICAÇÃO DE CIRCUITOS NAS C.P., APLICAÇÃO DE VEDAÇÕES, TERMINAIS, TESTES E ATIVAÇÃO DO SISTEMA</t>
  </si>
  <si>
    <t>TOTAL IMPLANTAÇÃO REDE CONVENCIONAL</t>
  </si>
  <si>
    <t>IMPLANTAÇÃO - REDE PRIMÁRIA ESTABILIZADA</t>
  </si>
  <si>
    <t>ANILHA PARA IDENTIFICAÇÃO, A ATÉ Z, 0 ATÉ 9 - DIVERSOS (IDENTIFICAÇÃO DE CIRCUITOS E CABO DE FIBRA ÓPTICA EM QUADROS E CAIXAS DE PASSAGENS)</t>
  </si>
  <si>
    <t>CABO DE COBRE UNIPOLAR, XLPE - 90° - 0,6/1KV 25MM² - COR PRETA</t>
  </si>
  <si>
    <t>CABO DE COBRE UNIPOLAR, XLPE - 90° - 0,6/1KV 25MM² - COR AZUL CLARO</t>
  </si>
  <si>
    <t>CABO DE COBRE UNIPOLAR 25 MM², ISOLACÃO 700 V, COBERTURA EM PVC-COR VERDE</t>
  </si>
  <si>
    <t>CAIXA DE PASSAGEM EM ALVENARIA, 600x600x600 MM, REBOCO INTERNO, INCLUINDO TAMPA EM CONCRETO, COM TAMPÃO EM FERRO FUNDIDO</t>
  </si>
  <si>
    <t>CONECTOR TIPO BOX RETO, ALUMÍNIO, 60 MM²</t>
  </si>
  <si>
    <t>CURVA 90º, RAIO LONGO, GALVANIZADA A FOGO 60 MM²</t>
  </si>
  <si>
    <t>ELETRODUTO CORRUGADO, PEAD, 60 MM</t>
  </si>
  <si>
    <t>ELETRODUTO DE FERRO GALVANIZADO ROSCAVEL 60 MM (2.1/2")</t>
  </si>
  <si>
    <t>LUVA 90º, GALVANIZADA A FOGO, 60 MM²</t>
  </si>
  <si>
    <t>TERMINAL A COMPRESSÃO, OLHAL, PARA CABO 25 MM²</t>
  </si>
  <si>
    <t>2.2.17</t>
  </si>
  <si>
    <t>CCU-E-04</t>
  </si>
  <si>
    <t>EXECUÇÃO COMPLEMENTAR DE SISTEMA DE ELETRODUTOS (60 mm), INCLUINDO INSTALAÇÃO DE TUBOS, RECOMPOSIÇÃO DE CALÇADA E ALVENARIA E INTERLIGAÇÃO COM QUADROS</t>
  </si>
  <si>
    <t>2.2.18</t>
  </si>
  <si>
    <t>CCU-E-05</t>
  </si>
  <si>
    <t>INSTALAÇÃO DO CABEAMENTO DA REDE ESTABILIZADA, 5X25 mm² INCLUINDO PASSAGEM DOS CABOS, IDENTIFICAÇÃO DE CIRCUITOS NAS C.P., APLICAÇÃO DE VEDAÇÕES, TERMINAIS, TESTES E ATIVAÇÃO DO SISTEMA</t>
  </si>
  <si>
    <t>TOTAL IMPLANTAÇÃO REDE ESTABILIZADA</t>
  </si>
  <si>
    <t>IMPLANTAÇÃO - REDE FIBRA ÓPTICA</t>
  </si>
  <si>
    <t>ARAME GALVANIZADO 12 BWG, 2,76 MM (0,048 KG/M) - USOS DIVERSOS</t>
  </si>
  <si>
    <t>CONCRETO FCK = 15 MPA, TRAÇO 1:3,0:5,0 (EM MASSA SECA DE CIMENTO/ AREIA MÉDIA/ BRITA 2) - PREPARO MECÂNICO COM BETONEIRA 400 L. AF_05/2021</t>
  </si>
  <si>
    <t>CABO ÓPTICO MONOMODO, 6 VIAS, CLASE 0S2, 1383 NM, ATENUAÇÃO MÁXIMA 0,4, USO EXTERNO, CAMADA DE PROTEÇÃO BLINDADA, ANTI-ROEDOR</t>
  </si>
  <si>
    <t>CONECTOR BOX RETO DE ALUMINIO PARA ELETRODUTO DE 2 1/2", PARA ADAPTAR ENTRADA DE ELETRODUTO METALICO FLEXIVEL EM QUADROS</t>
  </si>
  <si>
    <t xml:space="preserve">CONECTOR ÓPTICO, </t>
  </si>
  <si>
    <t>CURVA, PVC, 90º, RAIO LONGO, 60 MM (2.1/2")</t>
  </si>
  <si>
    <t>2.3.16</t>
  </si>
  <si>
    <t>CCU-E-06</t>
  </si>
  <si>
    <t>EXECUÇÃO DE SISTEMA DE ELETRODUTOS (60 mm), INCLUINDO ESCAVAÇÕES, INSTALAÇÃO DE TUBOS (INCLUINDO LEITO), REATERRO COMPACTADO, RECOMPOSIÇÃO DE CALÇADA E ALVENARIA E INTERLIGAÇÕES COM RACKS</t>
  </si>
  <si>
    <t>2.3.17</t>
  </si>
  <si>
    <t>CCU-E-07</t>
  </si>
  <si>
    <t>INSTALAÇÃO DO CABEAMENTO DE FIBRA ÓPTICA, INCLUINDO PASSAGEM DO CABO, IDENTIFICAÇÃO NAS EXTREMIDADES E NAS C.P., APLICAÇÃO DE VEDAÇÕES, APLICAÇÃO DE CONECTORES, SOLDAS E TESTES NO SISTEMA</t>
  </si>
  <si>
    <t>TOTAL IMPLANTAÇÃO REDE FIBRA ÓPTICA</t>
  </si>
  <si>
    <t>IMPLANTAÇÃO - QUADRO DE PROTEÇÃO  DA REDE CONVENCIONAL - LOCALIZAÇÃO - SALA TÉCNICA GUARITA</t>
  </si>
  <si>
    <t>ARMÁRIO PARA MONTAGEM ELÉTRICA, DIM 600X500X250</t>
  </si>
  <si>
    <t>ARRUELA LISA GALVANIZADA 1/4"</t>
  </si>
  <si>
    <t>ARRUELA ZINCADA FURO 1/8"</t>
  </si>
  <si>
    <t>BUCHA DE NYLON SEM ABA S8, COM PARAFUSO DE 4,80 X 50 MM EM ACO ZINCADO COM ROSCA SOBERBA, CABECA CHATA E FENDA PHILLIPS</t>
  </si>
  <si>
    <t>DISJUNTOR MONOPOLAR TIPO DIN, CORRENTE NOMINAL DE 25A - FORNECIMENTO E INSTALAÇÃO. AF_10/2020</t>
  </si>
  <si>
    <t>DISJUNTOR TERMOMAGNÉTICO TRIPOLAR , CORRENTE NOMINAL DE 200A, 600V, 40 KA - FORNECIMENTO E INSTALAÇÃO. AF_10/2020</t>
  </si>
  <si>
    <t>DISPOSITIVO DPS CLASSE II, 1 POLO, TENSAO MAXIMA DE 275 V, CORRENTE MAXIMA DE *45* KA (TIPO AC)</t>
  </si>
  <si>
    <t>FITA ISOLANTE DE BORRACHA AUTOFUSAO, USO ATE 69 KV (ALTA TENSAO)</t>
  </si>
  <si>
    <t>FITA ISOLANTE ADESIVA ANTICHAMA, USO ATE 750 V, EM ROLO DE 19 MM X 20 M</t>
  </si>
  <si>
    <t>FITA DUPLA FACE 2X20MM</t>
  </si>
  <si>
    <t>PARAFUSO ZINCADO 3" X 1/8", FENDA - FIXAÇÃO DO DISJUNTOR</t>
  </si>
  <si>
    <t>PORCA SEXTAVADA 1/8 " (FIXAÇÃO DO DISJUNTOR)</t>
  </si>
  <si>
    <t>PLACA DE IDENTIFICAÇÃO DO CLIENTE E DA EMPRESA, IMPRESSA, DIM APROXIMADAS 150X75 MM</t>
  </si>
  <si>
    <t>PLACA DE SINALIZACAO DE SEGURANCA "PERIGO-ALTA TENSÃO", EM PLÁSTICO ADESIVO</t>
  </si>
  <si>
    <t>PLACA DE SINALIZACAO DE SEGURANCA "RISCO DE CHOQUE ELÉTRICO"</t>
  </si>
  <si>
    <t>PLAQUETA EM ACRÍLICO, IMPRESSA, COM IDENTIFICAÇÃO DO QUADRO, DIM 60X20 MM; 70X40 MM; 200X1000 MM 300X30 MM</t>
  </si>
  <si>
    <t>PLAQUETA EM ACRÍLICO, IMPRESSA COM IDENTIFICAÇÃO DO IFB-CAMPUS RECANTO DAS EMAS</t>
  </si>
  <si>
    <t>PORTA DOCUMENTOS, DIM. A-4, TERMOPLÁSTICO, FIXAÇÃO NA PORTA DO PAINEL ELÉTRICO</t>
  </si>
  <si>
    <t>TERMINAL A COMPRESSÃO PRE-ISOLADO, PARA CABO 4,0 MM² (OLHAL/PINO) - FORNECIMENTO E INSTALACAO</t>
  </si>
  <si>
    <t>TRILHO PARA MONTAGEM DE DISJUNTOR, PADRÃO DYN</t>
  </si>
  <si>
    <t>2.4.22</t>
  </si>
  <si>
    <t>CCU-E-08</t>
  </si>
  <si>
    <t>MONTAGEM E INSTALAÇÃO DO QUADRO DE PROTEÇÃO GERAL - SALA TÉCNICA GUARITA</t>
  </si>
  <si>
    <t>TOTAL IMPLANTAÇÃO QUADRO DE PROTEÇÃO REDE CONVENCIONAL</t>
  </si>
  <si>
    <t>CUSTO TOTAL - IMPLANTAÇÃO</t>
  </si>
  <si>
    <t>FORNECIMENTO E INSTALAÇÃO DE QUADROS ELÉTRICOS</t>
  </si>
  <si>
    <t>QUADRO GERAL DE FORÇA (QGDF-LABORATÓRIOS)</t>
  </si>
  <si>
    <t>ARMÁRIO PARA MONTAGEM ELÉTRICA, DIM 800X500X250</t>
  </si>
  <si>
    <t>ARRUELA LISA EM LATÃO OU AÇO INOX 1/4"</t>
  </si>
  <si>
    <t>COBRE ELETROLITICO EM BARRA OU CHAPA -BARRA CHATA DE COBRE 3/4" X 3/16"</t>
  </si>
  <si>
    <t>COBRE ELETROLITICO EM BARRA OU CHAPA - BARRA CHATA DE COBRE 1/2" X 3/16" (0,54 KG/M)</t>
  </si>
  <si>
    <t>CANALETA PLÁSTICA PERFURADA, COM TAMPA, 50X50 MM</t>
  </si>
  <si>
    <t>CANALETA PLÁSTICA PERFURADA, COM TAMPA,100X50 MM</t>
  </si>
  <si>
    <t>CHUMBADOR, TIPO PARABOLT, 1/4x6,5 MM, GALVANIZADO</t>
  </si>
  <si>
    <t>DISJUNTOR TERMOMAGNÉTICO TRIPOLAR , CORRENTE NOMINAL DE 150A, 600V, 40 KA - FORNECIMENTO E INSTALAÇÃO. AF_10/2020</t>
  </si>
  <si>
    <t>DISJUNTOR TERMOMAGNÉTICO TRIPOLAR , CORRENTE NOMINAL DE 125A, 600V, 25 KA - FORNECIMENTO E INSTALAÇÃO. AF_10/2020</t>
  </si>
  <si>
    <t>DISJUNTOR TRIPOLAR TIPO DIN, CORRENTE NOMINAL DE 40A - FORNECIMENTO E INSTALAÇÃO.
AF_04/2016</t>
  </si>
  <si>
    <t>DISJUNTOR TRIPOLAR TIPO DIN, CORRENTE NOMINAL DE 50A - FORNECIMENTO E INSTALAÇÃO.
AF_04/2016</t>
  </si>
  <si>
    <t>DISPOSITIVO DR, 2 POLOS, SENSIBILIDADE DE 300 MA, CORRENTE DE 25 A, TIPO AC</t>
  </si>
  <si>
    <t>ISOLADOR EPOXI PARA QUADRO BT, DIM 20 X 20</t>
  </si>
  <si>
    <t>ISOLADOR EPOXI PJARA QUADRO BT, DIM. 30 X 50</t>
  </si>
  <si>
    <t>PARAFUSO LATÃO 1/2"X1/4"</t>
  </si>
  <si>
    <t>PARAFUSO ZINCADO 3" X 1/8", FENDA - SUPORTE PARA A PROTEÇÃO DE ACRÍLICO</t>
  </si>
  <si>
    <t>PINTURA ESMALTE SINTÉTICO ALTO BRILHO, DUAS DEMAOS, SOBRE SUPERFICIE METALICA</t>
  </si>
  <si>
    <t>PLACA DE PROTEÇÃO EM ACRÍLICO, ESPESSURA MÍNIMA 4,0 MM</t>
  </si>
  <si>
    <t>PLAQUETAS PARA IDENTIFICAÇÃO DE CIRCUITO, IMPRESSA EM ACRÍLICO, DIM 25X50 MM</t>
  </si>
  <si>
    <t>PLACA DE SINALIZACAO DE SEGURANCA CONTRA CHOQUE ELÉTRICO, FOTOLUMINESCENTE, RETANGULAR, *13 X 26* CM, EM PVC *2* MM ANTI-CHAMAS, AUTOCOLANTE (SIMBOLOS, CORES E PICTOGRAMAS CONFORME NBR)</t>
  </si>
  <si>
    <t>PORCA SEXTAVADA 1/8 " (FIXAÇÃO DO PARAFUSO E SUPORTE PARA O ACRÍLICO)</t>
  </si>
  <si>
    <t>PORCA SEXTAVADA EM LATÃO OU AÇO 1/4 "</t>
  </si>
  <si>
    <t>PORCA TIPO "BORBOLETA", 1/8" (FIXAÇÃO DO ACRÍLICO)</t>
  </si>
  <si>
    <t>TERMINAL A COMPRESSÃO PRE-ISOLADO, PARA CABO 1,5 MM² (OLHAL/PINO) - FORNECIMENTO E INSTALACAO</t>
  </si>
  <si>
    <t>TERMINAL A COMPRESSÃO PARA CABO 2,5-4,0 MM² (OLHAL/PINO) - FORNECIMENTO E INSTALACAO</t>
  </si>
  <si>
    <t>CCU-E-09</t>
  </si>
  <si>
    <t>MONTAGEM E INSTALAÇÃO DO QUADRO GERAL DE DISTRIBUIÇÃO - QGD-LABORATÓRIOS</t>
  </si>
  <si>
    <t>TOTAL FORNECIMENTO/INSTALAÇÃO QGDF-BLOCO LABORATÓRIOS</t>
  </si>
  <si>
    <t>QUADRO DE DISTRIBUIÇÃO DE ILUMINAÇÃO (QDL-LABORATÓRIOS)</t>
  </si>
  <si>
    <t>DISJUNTOR MONOPOLAR TIPO DIN, CORRENTE NOMINAL DE 10A - FORNECIMENTO E INSTALAÇÃO. AF_04/2016</t>
  </si>
  <si>
    <t>DISJUNTOR MONOPOLAR TIPO DIN, CORRENTE NOMINAL DE 16A - FORNECIMENTO E INSTALAÇÃO. AF_04/2016</t>
  </si>
  <si>
    <t>DISJUNTOR TERMOMAGNETICO TRIPOLAR PADRAO NEMA (AMERICANO) 125 A 150A 2 40V, FORNECIMENTO E INSTALACAO</t>
  </si>
  <si>
    <t>DISJUNTOR MONOPOLAR DR 40 A, CORRENTE NOMINAL RESIDUAL 45mA</t>
  </si>
  <si>
    <t>Fita dupla face 19 mm x 20 m</t>
  </si>
  <si>
    <t>Porta documentos, dim A-4, termoplástico, fixação em porta de painel</t>
  </si>
  <si>
    <t>TERMINAL A COMPRESSÃO, PARA CABO 16 MM², OLHAL OU PINO</t>
  </si>
  <si>
    <t>TRILHO PARA MONTAGEM DE DISJUNTOR DYN</t>
  </si>
  <si>
    <t>3.1.2.36</t>
  </si>
  <si>
    <t>CCU-E-10</t>
  </si>
  <si>
    <t>MONTAGEM E INSTALAÇÃO DE QUADRO DE DISTRIBUICÃO DE LUZ (QDL-LABORATÓRIOS)</t>
  </si>
  <si>
    <t>TOTAL FORNECIMENTO QDL-BLCO LABORATÓRIOS</t>
  </si>
  <si>
    <t>QUADRO DE DISTRIBUIÇÃO ESTABILIZADA (QDE-LABORATÓRIOS)</t>
  </si>
  <si>
    <t>DISJUNTOR TERMOMAGNETICO TRIPOLAR EM CAIXA MOLDADA 63 A, 600V, 25KA FORNECIMENTO E INSTALACÃO</t>
  </si>
  <si>
    <t>PORCA ZINCADA, SEXTAVADA, DIAMETRO 1/8"</t>
  </si>
  <si>
    <t>PORTA DOCUMENTOS, DIM. A-4, TERMOPLÁSTICO, FIXAÇÃO EM PORTA DE PAINEL ELÉTRICO</t>
  </si>
  <si>
    <t>3.1.3.35</t>
  </si>
  <si>
    <t>CCU-E-11</t>
  </si>
  <si>
    <t>MONTAGEM E INSTALAÇÃO DE QUADRO DE DISTRIBUICÃO DE ENERGIA ESTABILIZADA (QDE-LABORATÓRIOS)</t>
  </si>
  <si>
    <t>TOTAL FORNECIMENTO QDE-BLOCO LABORATÓRIOS</t>
  </si>
  <si>
    <t>QUADRO DE DISTRIBUIÇÃO DE AR CONDICIONADO (QDAC-LABORATÓRIOS)</t>
  </si>
  <si>
    <t>CHUMBADOR, TIPO PARABOLT, COM PARAFUSO 3/8" X 75,O MM</t>
  </si>
  <si>
    <t>DISJUNTOR MONOPOLAR TIPO DIN, CORRENTE NOMINAL DE 25A - FORNECIMENTO E INSTALAÇÃO. AF_04/2016</t>
  </si>
  <si>
    <t>DISJUNTOR MONOPOLAR TIPO DIN, CORRENTE NOMINAL DE 32A - FORNECIMENTO E INSTALAÇÃO. AF_04/2017</t>
  </si>
  <si>
    <t>DISJUNTOR MONOPOLAR TIPO DIN, CORRENTE NOMINAL DE 32A - FORNECIMENTO E INSTALAÇÃO. AF_04/2018</t>
  </si>
  <si>
    <t>DISJUNTOR TERMOMAGNETICO TRIPOLAR, EM CAIXA MOLDADA, 80 A 125 A 2 40V, 20 KA, FORNECIMENTO E INSTALACAO</t>
  </si>
  <si>
    <t>FITA DUPLA FACE 19 MM</t>
  </si>
  <si>
    <t>3.1.4.37</t>
  </si>
  <si>
    <t>CCU-E-12</t>
  </si>
  <si>
    <t>MONTAGEM E INSTALAÇÃO DO QUADRO GERAL DE DISTRIBUIÇÃO DE AR CONDICIONADO - QDAC-LABORATÓRIOS</t>
  </si>
  <si>
    <t>TOTAL QDAC - LABORATÓRIOS</t>
  </si>
  <si>
    <t>ELETROCALHAS E TUBULAÇÕES</t>
  </si>
  <si>
    <t>INFRAESTRUTURA ELETROCALHAS E PERFILADOS- BLOCO LABORATÓRIOS</t>
  </si>
  <si>
    <t>ACOPLAMENTO PARA ELETROCALHA 100X50MM EM PAINEL, TIPO FLANGE, CHAPA 22, 100x50</t>
  </si>
  <si>
    <t>ABRACADEIRA EM ACO PARA AMARRACAO DE ELETRODUTOS, TIPO D, COM 1" E CUNHA DE FIXACAO</t>
  </si>
  <si>
    <t>ARRUELA LISA GALVANIZADA 3/8"</t>
  </si>
  <si>
    <t>CANTONEIRA "ZZ", PARA FIXAÇÃO DE SUPORTE DE VERGALHÃO E PERFILADO</t>
  </si>
  <si>
    <t>CONEXÃO "I" INTERNA, PARA PERFILADO 38X38</t>
  </si>
  <si>
    <t>CONEXÃO "T" INTERNA, PARA PERFILADO 38X39</t>
  </si>
  <si>
    <t>CONEXÃO "TIPO CRUZETA" INTERNA, PARA PERFILADO 38X40</t>
  </si>
  <si>
    <t>CURVA HORIZONTAL 90° 100 X 50 MM, PARA ELETROCALHA, PERFURADA</t>
  </si>
  <si>
    <t>CURVA HORIZONTAL 90° 50 X 50 MM, PARA ELETROCALHA, PERFURADA</t>
  </si>
  <si>
    <t>CURVA HORIZONTAL 90º, 38 X 38 MM P/ PERFILADO</t>
  </si>
  <si>
    <t>CURVA VERTICAL EXTERNA, 90°,100X50MM</t>
  </si>
  <si>
    <t>CURVA VERTICAL EXTERNA, 90°, 50X50MM, PARA ELETROCALHA PERFURADA</t>
  </si>
  <si>
    <t>CURVA VERTICAL INTERNA, 90°, 100X50MM</t>
  </si>
  <si>
    <t>CURVA VERTICAL INTERNA, 90°, PARA ELETROCALHA 50X50MM PERFURADA</t>
  </si>
  <si>
    <t>ELETROCALHA PERFURADA TIPO C 50 X 50MM CHAPA 18</t>
  </si>
  <si>
    <t>ELETROCALHA PERFURADA TIPO C 100 X 50MM CHAPA 19</t>
  </si>
  <si>
    <t>3.2.1.19</t>
  </si>
  <si>
    <t>FABRICAÇÃO E INSTALAÇÃO DE SUPORTE (PERFILADO 38X38)</t>
  </si>
  <si>
    <t>GANCHO CURTO PARA PERFILADO 38x38</t>
  </si>
  <si>
    <t>GANCHO LONGO PARA PERFILADO 38x39</t>
  </si>
  <si>
    <t>GANCHO CURTO PARA SUPORTE DE ELETROCALHAx100x51</t>
  </si>
  <si>
    <t>GANCHO LONGO PARA SUPORTE DE ELETROCALHA 50x50</t>
  </si>
  <si>
    <t>3.2.1.23</t>
  </si>
  <si>
    <t>INSTALAÇÃO DE ELETROCALHA 100X50</t>
  </si>
  <si>
    <t>3.2.1.24</t>
  </si>
  <si>
    <t>CCU-E-15</t>
  </si>
  <si>
    <t>INSTALAÇÃO DE ELETROCALHA 50X50</t>
  </si>
  <si>
    <t>3.2.1.25</t>
  </si>
  <si>
    <t>CCU-E-16</t>
  </si>
  <si>
    <t>INSTALAÇÃO DE PERFILADO 38X38</t>
  </si>
  <si>
    <t>PARAFUSO TRAVAMENTO GALVANIZADO, CABEÇA DE LENTILHA, PARA ELETROCALHA, 1/4"X1/2"</t>
  </si>
  <si>
    <t>PARAFUSO ZINCADO, CABEÇA SEXTAVADA, 1/4" x 3/4"</t>
  </si>
  <si>
    <t>PERFILADO PERFURADO SIMPLES, 38X38 (fabricação de suportes)</t>
  </si>
  <si>
    <t>SAÍDA LATERAL HORIZONTAL ELETROCALHA 100X50 PARA PERFILADO 38X38</t>
  </si>
  <si>
    <t>SAÍDA LATERAL HORIZONTAL PARA ELETRODUTO DE 1"</t>
  </si>
  <si>
    <t>SAÍDA LATERAL HORIZONTAL PARA ELETRODUTO DE 3/4"</t>
  </si>
  <si>
    <t>SAÍDA LATERAL PARA PERFILADO H=80MM</t>
  </si>
  <si>
    <t>SUPORTE VERTICAL 150 X 150MM PARA FIXAÇÃO DE ELETROCALHA 100 X 50MM, FECHADO</t>
  </si>
  <si>
    <t>SUPORTE VERTICAL 60 X 96MM PARA FIXAÇÃO DE ELETROCALHA 50 X 50MM, FECHADO</t>
  </si>
  <si>
    <t>TALA PLANA PERFURADA 50MM, PARA EMENDA DE ELETROCALHA</t>
  </si>
  <si>
    <t>TAMPA DE PRESSÃO PARA ELETROCALHA, 100X3000 MM, CHAPA 18</t>
  </si>
  <si>
    <t>TAMPA P/ CURVA HORIZONTAL 90° 100MM</t>
  </si>
  <si>
    <t>TAMPA P/ TE VERTICAL DESCIDA 100 MM</t>
  </si>
  <si>
    <t>TAMPA PARA CURVA VERTICAL DE 90° - 100MM</t>
  </si>
  <si>
    <t>TE HORIZONTAL 90° 100 X 50MM CHAPA 18</t>
  </si>
  <si>
    <t>TE HORIZONTAL 90° 50 X 50MM CHAPA 18</t>
  </si>
  <si>
    <t>TÊ VERTICAL DE SUBIDA ELETROCALHA 100 X 50MM</t>
  </si>
  <si>
    <t>TERMINAÇÃO 100X50, PARA ELETROCALHA</t>
  </si>
  <si>
    <t>TOTAL INSTALAÇÃOL DE ELETROCALHAS NA SALA TÉCNICA - BLOCO LABORATÓRIOS</t>
  </si>
  <si>
    <t>TOTAL INFRAESTRUTURA INTERNA - BLOCO LABORATÓRIOS</t>
  </si>
  <si>
    <t>INSTALAÇÕES ELETRICAS - BLOCO LABORATÓRIOS</t>
  </si>
  <si>
    <t>INSTALAÇÕES ELÉTRICAS CONVENCIONAIS - BLOCO LABORATÓRIOS</t>
  </si>
  <si>
    <t>ABRACADEIRA DE NYLON PARA AMARRACAO DE CABOS, COMPRIMENTO DE 250 X *3,6* MM</t>
  </si>
  <si>
    <t>ABRAÇADEIRA METÁLICA TIPO D, 1", COM CUNHA METÁLICA</t>
  </si>
  <si>
    <t>ABRAÇADEIRA METÁLICA TIPO D, 1.1/2", COM CUNHA METÁLICA</t>
  </si>
  <si>
    <t>ABRAÇADEIRA METÁLICA TIPO D, 1.1/4", COM CUNHA METÁLICA</t>
  </si>
  <si>
    <t>ABRAÇADEIRA METÁLICA TIPO D, 3/4", COM CUNHA METÁLICA</t>
  </si>
  <si>
    <t>ANILHA PARA IDENTIFICAÇÃO DE CIRCUITOS EM QUADRO ELÉTRICO</t>
  </si>
  <si>
    <t>ARRUELA EM ALUMINIO, COM ROSCA, 3/4", PARA ELETRODUTO</t>
  </si>
  <si>
    <t>ARRUELA EM ALUMINIO, COM ROSCA, DE 1.1/4", PARA ELETRODUTO</t>
  </si>
  <si>
    <t>ARRUELA EM ALUMINIO, COM ROSCA, DE 1.1/2", PARA ELETRODUTO</t>
  </si>
  <si>
    <t>BOX RETO, ALUMÍNIO, 3/4"</t>
  </si>
  <si>
    <t>BOX RETO, ALUMÍNIO, 1"</t>
  </si>
  <si>
    <t>BOX RETO, ALUMÍNIO, 1.1/4"</t>
  </si>
  <si>
    <t>BOX RETO, ALUMÍNIO, 1.1/2"</t>
  </si>
  <si>
    <t>BOX RETO, ALUMÍNIO, 2"</t>
  </si>
  <si>
    <t>BUCHA EM ALUMINIO, COM ROSCA, 3/4", PARA ELETRODUTO</t>
  </si>
  <si>
    <t>BUCHA EM ALUMINIO, COM ROSCA, 1.1/4", PARA ELETRODUTO</t>
  </si>
  <si>
    <t>BUCHA EM ALUMINIO, COM ROSCA, 1.1/2", PARA ELETRODUTO</t>
  </si>
  <si>
    <t>CABO DE COBRE ISOLAMENTO ANTI-CHAMA 450/750V 2,5MM², COR PRETA - FORNECIMENTO E INSTALAÇÃO</t>
  </si>
  <si>
    <t>CABO DE COBRE ISOLAMENTO ANTI-CHAMA 450/750V 2,5MM², COR AZUL CLARA - FORNECIMENTO E INSTALAÇÃO</t>
  </si>
  <si>
    <t>CABO DE COBRE ISOLAMENTO ANTI-CHAMA 450/750V 2,5MM², COR VERDE - FORNECIMENTO E INSTALAÇÃO</t>
  </si>
  <si>
    <t>CABO DE COBRE ISOLAMENTO ANTI-CHAMA 450/750 V 4 MM², COR AZUL CLARA - FORNECIMENTO E INSTALAÇÃO</t>
  </si>
  <si>
    <t>CABO DE COBRE ISOLAMENTO ANTI-CHAMA 450/750 V 4 MM², COR PRETA - FORNECIMENTO E INSTALAÇÃO</t>
  </si>
  <si>
    <t>CABO DE COBRE ISOLAMENTO ANTI-CHAMA 450/750 V 4 MM², COR VERDE - FORNECIMENTO E INSTALAÇÃO</t>
  </si>
  <si>
    <t>CABO DE COBRE ISOLAMENTO ANTI-CHAMA 0,6/1KV 16MM², COR PRETA - FORNECIMENTO E INSTALAÇÃO</t>
  </si>
  <si>
    <t>CABO DE COBRE ISOLAMENTO ANTI-CHAMA 0,6/1KV 16MM², COR AZUL CLARA - FORNECIMENTO E INSTALAÇÃO</t>
  </si>
  <si>
    <t>CABO DE COBRE ISOLAMENTO ANTI-CHAMA 0,6/1KV 16MM², COR VERDE - FORNECIMENTO E INSTALAÇÃO</t>
  </si>
  <si>
    <t>CAIXA RETANGULAR 4" X 2" ALTA (2,00 M DO PISO), METÁLICA, INSTALADA EM PAREDE - FORNECIMENTO E INSTALAÇÃO. AF_12/2015.</t>
  </si>
  <si>
    <t>CAIXA RETANGULAR 4" X 2" MÉDIA (1,20 M DO PISO), METÁLICA, INSTALADA EM PAREDE - FORNECIMENTO E INSTALAÇÃO. AF_12/2015.</t>
  </si>
  <si>
    <t>CAIXA RETANGULAR 4" X 2" BAIXA (0,30 M DO PISO), METÁLICA, INSTALADA EM PAREDE - FORNECIMENTO E INSTALAÇÃO. AF_12/2015</t>
  </si>
  <si>
    <t>CAIXA METÁLICA PARA INSTALAÇÃO DE TOMADA MONOFÁSICA, FIXAÇÃO EM PERFILADO</t>
  </si>
  <si>
    <t>CAIXA RETANGULAR 4" X 2" MÉDIA (1,30 M DO PISO), METÁLICA, INSTALADA EM PAREDE - FORNECIMENTO E INSTALAÇÃO. AF_12/2015</t>
  </si>
  <si>
    <t>CAIXA SEXTAVADA 3" X 3", METÁLICA, INSTALADA EM LAJE - FORNECIMENTO E INSTALAÇÃO. AF_12/2015</t>
  </si>
  <si>
    <t>CURVA 90 GRAUS, PARA ELETRODUTO, EM AÇO GALVANIZADO ELETROLÍTICO, DIAMETRO DE 20 MM (3/4")</t>
  </si>
  <si>
    <t>CURVA 90 GRAUS, PARA ELETRODUTO, EM ACO GALVANIZADO ELETROLITICO, DIAMETRO DE 50 MM (1.1/2")</t>
  </si>
  <si>
    <t>CURVA 90 GRAUS, PARA ELETRODUTO, EM ACO GALVANIZADO ELETROLITICO, DIAMETRO DE 60 MM (2")</t>
  </si>
  <si>
    <t>ELETRODUTO DE AÇO GALVANIZADO, DIAM. 20 MM (3/4"), APARENTE, APLICAÇÃO EM TETO OU PAREDE - FORNECIMENTO E INSTALAÇÃO</t>
  </si>
  <si>
    <t>ELETRODUTO DE AÇO GALVANIZADO, DIAM. 25 MM (1"), APARENTE, APLICAÇÃO EM TETO OU PAREDE - FORNECIMENTO E INSTALAÇÃO</t>
  </si>
  <si>
    <t>ELETRODUTO DE AÇO GALVANIZADO, DIAM. 40 MM (1.1/2"), APARENTE, APLICAÇÃO EM TETO OU PAREDE - FORNECIMENTO E INSTALAÇÃO</t>
  </si>
  <si>
    <t>ELETRODUTO DE AÇO GALVANIZADO, DIAM. 50 MM (2"), APARENTE, APLICAÇÃO EM TETO OU PAREDE - FORNECIMENTO E INSTALAÇÃO</t>
  </si>
  <si>
    <t>ELETRODUTO DE AÇO GALVANIZADO, DIAM. 60 MM (2.1/2"), APARENTE, APLICAÇÃO EM TETO OU PAREDE - FORNECIMENTO E INSTALAÇÃO</t>
  </si>
  <si>
    <t>ELETRODUTO FLEXIVEL, EM ACO, TIPO CONDUITE, DIAMETRO DE 1"</t>
  </si>
  <si>
    <t>EMENDA PARA ELETRODUTO, ALUMÍNIO, 20 MM</t>
  </si>
  <si>
    <t>EMENDA PARA ELETRODUTO, ALUMÍNIO, 25 MM</t>
  </si>
  <si>
    <t>ETIQUETA ADESIVA PARA IMPRESSÃO (CIRCUITOS DE TOMADA - Nº DO CIRCUITO/VOLTAGEM)</t>
  </si>
  <si>
    <t>INTERRUPTOR SIMPLES (2 MÓDULOS), 10A/250V, INCLUINDO SUPORTE E PLACA -FORNECIMENTO E INSTALAÇÃO. AF_12/2015</t>
  </si>
  <si>
    <t>LÂMPADA COMPACTA DE LED 10 W, BASE E27 - FORNECIMENTO E INSTALAÇÃO. AF_02/2020</t>
  </si>
  <si>
    <t>LUVA PARA ELETRODUTO, AÇO GALVANIZADO, DN 20 MM (3/4''), APARENTE - FORNECIMENTO E INSTALAÇÃO. AF_11/2016_P</t>
  </si>
  <si>
    <t>LUVA PARA ELETRODUTO, AÇO GALVANIZADO, DN 25 MM (1''), APARENTE - FORNECIMENTO E INSTALAÇÃO. AF_11/2016_P</t>
  </si>
  <si>
    <t>LUVA PARA ELETRODUTO, AÇO GALVANIZADO, DN 50 MM (2''), APARENTE - FORNECIMENTO E INSTALAÇÃO. AF_11/2016_P</t>
  </si>
  <si>
    <t>LUVA PARA ELETRODUTO, AÇO GALVANIZADO, DN 60 MM (2 1/2''), APARENTE - FORNECIMENTO E INSTALAÇÃO. AF_11/2016_P</t>
  </si>
  <si>
    <t>LUVA DE EMENDA, ALUMÍNIO, 2"</t>
  </si>
  <si>
    <t>LUVA DE EMENDA, ALUMÍNIO, 2.1/2"</t>
  </si>
  <si>
    <t>LUMINÁRIA P/ ILUMINAÇÃO PÚBLICA, LED 50W, SUPORTE EM TUBO AÇO GALVANIZADO, COMPLETA, USO EXTERNO</t>
  </si>
  <si>
    <t>LUMINARIA ARANDELA TIPO MEIA-LUA COM VIDRO FOSCO *30 X 15* CM, PARA 1 LAMPADA, BASE E27, POTENCIA MAXIMA 40/60 W COM LAMPADA LED 10W</t>
  </si>
  <si>
    <t>LUMINÁRIA AUTONOMA DE EMERGENCIA, 64 LED, 6W, AUTONOMIA MÍNIMA 2H - FORNECIMENTO E INSTALAÇÃO</t>
  </si>
  <si>
    <t>LUMINÁRIA, PAINEL LED, QUADRADA, 40W - REFERENCIA: ................................................... ACABAMENTO BRANCO TRANSLUCIDO</t>
  </si>
  <si>
    <t>LUMINARIA PLAFON REDONDO VIDRO FOSCO , TIPO PAINEL LED, POTENCIA 20 W</t>
  </si>
  <si>
    <t>PARAFUSO DE ACO ZINCADO COM ROSCA SOBERBA, CABECA CHATA E FENDA SIMPLES, DIAMETRO 2,5 MM, COMPRIMENTO * 9,5 * MM</t>
  </si>
  <si>
    <t>PARAFUSO ROSCA SOBERBA ZINCADO CABECA CHATA FENDA SIMPLES 4,8 X 40 MM (1.1/2 ")</t>
  </si>
  <si>
    <t>POSTE DECORATIVO PARA JARDIM, EM AÇO TUBULAR, SEM LUMINÁRIA, H=2,5 M</t>
  </si>
  <si>
    <t>SENSOR DE PRESENÇA COM FOTOCÉLULA, FIXAÇÃO EM TETO - FORNECIMENTO E INSTALAÇÃO. AF_02/2020</t>
  </si>
  <si>
    <t>SUPORTE HORIZONTAL FECHADO, P/ ELETROCALHA 100X50 MM</t>
  </si>
  <si>
    <t>SUPORTE PARA FIXAÇÃO DE LUMINÁRIA, FIXAÇÃO TETO, TIPO GANCHO CURTO</t>
  </si>
  <si>
    <t>SUPORTE METÁLICO PARA ATÉ 4 LUMINÁRIAS, EM AÇO, FIXAÇÃO POR ENCAIXE, 2"</t>
  </si>
  <si>
    <t>TERMINAL A COMPRESSAO EM COBRE ESTANHADO PARA CABO 2,5 MM2, 1 FURO E 1 COMPRESSAO, PARA PARAFUSO DE FIXACAO M5</t>
  </si>
  <si>
    <t>TERMINAL A COMPRESSAO EM COBRE ESTANHADO PARA CABO 4,0 MM2, 1 FURO E 1 COMPRESSAO, PARA PARAFUSO DE FIXACAO M6</t>
  </si>
  <si>
    <t>TERMINAL A COMPRESSAO EM COBRE ESTANHADO PARA CABO 16,0 MM2, 1 FURO E 1 COMPRESSAO, PARA PARAFUSO DE FIXACAO M7</t>
  </si>
  <si>
    <t>TOMADA ALTA DE EMBUTIR EM CONDULETE (1 MÓDULO), 2P+T 10 A, INCLUINDO SUPORTE E PLACA -
FORNECIMENTO E INSTALAÇÃO. AF_12/2015</t>
  </si>
  <si>
    <t>TOMADA MÉDIA DE EMBUTIR EM CONDULETE (1 MÓDULO), 2P+T 10 A, INCLUINDO SUPORTE E PLACA -
FORNECIMENTO E INSTALAÇÃO. AF_12/2015</t>
  </si>
  <si>
    <t>TOMADA BAIXA DE EMBUTIR EM CONDULETE (1 MÓDULO), 2P+T 10 A, INCLUINDO SUPORTE E PLACA -
FORNECIMENTO E INSTALAÇÃO. AF_12/2015</t>
  </si>
  <si>
    <t>TOMADA MÉDIA DE EMBUTIR EM CONDULETE (1 MÓDULO), 2P+T 20 A, INCLUINDO SUPORTE E PLACA -
FORNECIMENTO E INSTALAÇÃO. AF_12/2016</t>
  </si>
  <si>
    <t>TOMADA MÉDIA DE EMBUTIR EM CONDULETE (2 MÓDULOS), 2P+T 20 A, INCLUINDO SUPORTE E PLACA -
FORNECIMENTO E INSTALAÇÃO. AF_12/2016</t>
  </si>
  <si>
    <t>CCU-E-17</t>
  </si>
  <si>
    <t>MONTAGEM DAS INSTALAÇÕES ELÉTRICAS CONVENCIONAIS DO BLOCO LABORATÓRIOS, INCLUINDO TESTES, IDENTIFICAÇÃO DOS ELEMENTOS E CIRCUITOS E ATIVAÇÃO</t>
  </si>
  <si>
    <t>TOTAL INSTAÇÕES ELÉTRICAS CONVENCIONAIS-BIBLIOTECA</t>
  </si>
  <si>
    <t>INSTALAÇÕES ELÉTRICAS ESTABILIZADAS - BLOCO LABORATÓRIOS</t>
  </si>
  <si>
    <t>4.2.1</t>
  </si>
  <si>
    <t>ABRACADEIRA DE NYLON PARA AMARRACAO DE CABOS, COMPRIMENTO DE 250 X *4,5* MM</t>
  </si>
  <si>
    <t>4.2.2</t>
  </si>
  <si>
    <t>ABRACADEIRA EM ACO PARA AMARRACAO DE ELETRODUTOS, TIPO D, 1.1/2" E CUNHA DE FIXACAO</t>
  </si>
  <si>
    <t>ARRUELA EM ALUMINIO, COM ROSCA, 1.1/2", PARA ELETRODUTO</t>
  </si>
  <si>
    <t>BOX RETO EM ALUMINIO, COM ROSCA E ARRUELA, 3/4", PARA ELETRODUTO</t>
  </si>
  <si>
    <t>BOX RETO EM ALUMINIO, COM ROSCA E ARRUELA, 1.1/2", PARA ELETRODUTO</t>
  </si>
  <si>
    <t>BOX RETO EM ALUMINIO, COM ROSCA E ARRUELA, 2", PARA ELETRODUTO</t>
  </si>
  <si>
    <t>CABO DE COBRE FLEXÍVEL ISOLADO, 2,5 MM², ANTI-CHAMA 450/750 V, PARA CIRCUITOS TERMINAIS FORNECIMENTO E INSTALAÇÃO. AF_12/2015 - COR AZUL CLARO</t>
  </si>
  <si>
    <t>CABO DE COBRE FLEXÍVEL ISOLADO, 2,5 MM², ANTI-CHAMA 450/750 V, PARA CIRCUITOS TERMINAIS FORNECIMENTO E INSTALAÇÃO. AF_12/2015 - COR PRETA</t>
  </si>
  <si>
    <t>CABO DE COBRE FLEXÍVEL ISOLADO, 2,5 MM², ANTI-CHAMA 450/750 V, PARA CIRCUITOS TERMINAIS FORNECIMENTO E INSTALAÇÃO. AF_12/2015 - COR VERDE</t>
  </si>
  <si>
    <t>CABO DE COBRE FLEXÍVEL ISOLADO, 4,0 MM², ANTI-CHAMA 450/750 V, PARA CIRCUITOS TERMINAIS FORNECIMENTO E INSTALAÇÃO. AF_12/2015 - COR AZUL CLARO</t>
  </si>
  <si>
    <t>CABO DE COBRE FLEXÍVEL ISOLADO, 4,0 MM², ANTI-CHAMA 450/750 V, PARA CIRCUITOS TERMINAIS FORNECIMENTO E INSTALAÇÃO. AF_12/2015 - COR PRETA</t>
  </si>
  <si>
    <t>CABO DE COBRE FLEXÍVEL ISOLADO, 4,0 MM², ANTI-CHAMA 450/750 V, PARA CIRCUITOS TERMINAIS FORNECIMENTO E INSTALAÇÃO. AF_12/2015 - COR VERDE</t>
  </si>
  <si>
    <t>CABO DE COBRE FLEXÍVEL ISOLADO, 16 MM², ANTI-CHAMA 0,6/1,0 KV, PARA CIRCUITOS TERMINAIS - FORNECIMENTO E INSTALAÇÃO. AF_12/2015-COR PRETA</t>
  </si>
  <si>
    <t>CAIXA RETANGULAR 4" X 2" BAIXA (0,30 M DO PISO), METÁLICA, TIPO CONDULETE, INSTALADA EM PAREDE - FORNECIMENTO E INSTALAÇÃO. AF_12/2015</t>
  </si>
  <si>
    <t>CAIXA RETANGULAR 4" X 2" MÉDIA (1,30 M DO PISO), METÁLICA, TIPO CONDULETE, INSTALADA EM PAREDE - FORNECIMENTO E INSTALAÇÃO. AF_12/2015</t>
  </si>
  <si>
    <t>CAIXA RETANGULAR 4" X 2" ALTA (2,00 M DO PISO), METÁLICA, TIPO CONDULETE, INSTALADA EM PAREDE - FORNECIMENTO E INSTALAÇÃO. AF_12/2015</t>
  </si>
  <si>
    <t>CURVA 90 GRAUS PARA ELETRODUTO, AÇO GALVANIZADO ELETROLÍTICO, ROSCÁVEL, DN 19 MM (3/4") - FORNECIMENTO E INSTALAÇÃO. AF_12/2016</t>
  </si>
  <si>
    <t>CURVA 90 GRAUS PARA ELETRODUTO, AÇO GALVANIZADO ELETROLÍTICO, ROSCÁVEL, DN 25 MM (1") - FORNECIMENTO E INSTALAÇÃO. AF_12/2016</t>
  </si>
  <si>
    <t>ELETRODUTO, AÇO GALVANIZADO ELETROLÍTICO, DN 25 MM (3/4"), PARA CIRCUITOS TERMINAIS, INSTALADO EM ALVENARIA - FORNECIMENTO E INSTALAÇÃO. AF_12/2015</t>
  </si>
  <si>
    <t>ELETRODUTO AÇO GALVANIZADO ELETROLÍTICO, DN 25 MM (1"), PARA CIRCUITOS TERMINAIS, INSTALADO EM ALVENARIA - FORNECIMENTO E INSTALAÇÃO. AF_12/2016</t>
  </si>
  <si>
    <t>ELETRODUTO METÁLICO FLEXÍVEL, DN 19 MM (3/4") - FORNECIMENTO E INSTALAÇÃO. AF_12/2015</t>
  </si>
  <si>
    <t>ELETRODUTO METÁLICO FLEXÍVEL, DN 25 MM (1") - FORNECIMENTO E INSTALAÇÃO. AF_12/2015</t>
  </si>
  <si>
    <t>TERMINAL A COMPRESSAO EM COBRE ESTANHADO PARA CABO 16 MM2, 1 FURO E 1 COMPRESSAO, PARA PARAFUSO DE FIXACAO M6</t>
  </si>
  <si>
    <t>TOMADA MÉDIA DE EMBUTIR EM CONDULETE (1 MÓDULO), 2P+T 10 A, INCLUINDO SUPORTE E PLACA - MÁSCARA NA COR VERMELHA, FORNECIMENTO E INSTALAÇÃO. AF_12/2015</t>
  </si>
  <si>
    <t>TOMADA MÉDIA DE EMBUTIR EM CONDULETE (2 MÓDULOS), 2P+T 10 A, INCLUINDO SUPORTE E PLACA - MÁSCARAS NA COR VERMELHA, FORNECIMENTO E INSTALAÇÃO. AF_12/2015</t>
  </si>
  <si>
    <t>CCU-E-18</t>
  </si>
  <si>
    <t>MONTAGEM DAS INSTALAÇÕES ELÉTRICAS ESTABILIZADAS DO BLOCO LABORATÓRIOS, INCLUINDO TESTES, IDENTIFICAÇÃO DE CIRCUITOS E ATIVAÇÃO</t>
  </si>
  <si>
    <t>TOTAL INSTAÇÕES ELÉTRICAS ESTABILIZADAS-BIBLIOTECA</t>
  </si>
  <si>
    <t>INSTALAÇÕES DE CLIMATIZAÇÃO - BLOCO LABORATÓRIOS</t>
  </si>
  <si>
    <t>4.3.1</t>
  </si>
  <si>
    <t>INSTALAÇÕES ELÉTRICAS PARA CLIMATIZAÇÃO - BLOCO LABORATÓRIOS</t>
  </si>
  <si>
    <t>ABRACADEIRA DE NYLON PARA AMARRACAO DE CABOS, COMPRIMENTO DE 150 X *4,6* MM</t>
  </si>
  <si>
    <t>BOX RETO PARA CONEXÃO DE ELETRODUTO 2"</t>
  </si>
  <si>
    <t>CABO DE COBRE FLEXÍVEL ISOLADO, 16 MM², ANTI-CHAMA 450/750 V, PARA CIRCUITOS TERMINAIS - FORNECIMENTO E INSTALAÇÃO. AF_12/2015 - AZUL CLARO</t>
  </si>
  <si>
    <t>CABO DE COBRE FLEXÍVEL ISOLADO, 16 MM², ANTI-CHAMA 450/750 V, PARA CIRCUITOS TERMINAIS - FORNECIMENTO E INSTALAÇÃO. AF_12/2016 - PRETO</t>
  </si>
  <si>
    <t>CABO DE COBRE FLEXÍVEL ISOLADO, 16 MM², ANTI-CHAMA 450/750 V, PARA CIRCUITOS TERMINAIS - FORNECIMENTO E INSTALAÇÃO. AF_12/2017 - VERDE</t>
  </si>
  <si>
    <t>CABO DE COBRE FLEXÍVEL ISOLADO, 3x4,0 MM², ANTI-CHAMA 450/750 V, PARA CIRCUITOS TERMINAIS - FORNECIMENTO E INSTALAÇÃO.</t>
  </si>
  <si>
    <t>CURVA 90 GRAUS PARA ELETRODUTO, PVC, ROSCÁVEL, DN 32 MM (1"), PARA CIRCUITOS TERMINAIS, INSTALADA EM FORRO - FORNECIMENTO E INSTALAÇÃO. AF_12/2015</t>
  </si>
  <si>
    <t>CABO DE COBRE PP 4X2,5, 450/750V</t>
  </si>
  <si>
    <t>CABO DE COBRE PP 4X4,0, 450/750V</t>
  </si>
  <si>
    <t>CABO DE COBRE PP 4X6,0, 450/750V</t>
  </si>
  <si>
    <t>CURVA PARA ELETRODUTO, AÇO GALVANIZADO ELETROLÍTICO, 2", RAIO LONGO</t>
  </si>
  <si>
    <t>ELETRODUTO GALVANIZADO ELETROLÍTICO, DN 60 MM (2") - FORNECIMENTO E INSTALAÇÃO. AF_12/2015</t>
  </si>
  <si>
    <t>LUVA PARA ELETRODUTO, GALVANIZADA, DN 60 MM (2") - FORNECIMENTO E INSTALAÇÃO. AF_12/2015</t>
  </si>
  <si>
    <t>TERMINAL PRE-ISOLADO TIPO OLHAL 2,5-4,0 MM129</t>
  </si>
  <si>
    <t>TERMINAL PRE-ISOLADO TIPO OLHAL 6,0 MM129</t>
  </si>
  <si>
    <t>TOMADA MÉDIA DE EMBUTIR EM CONDULETE (1 MÓDULO), 2P+T 20 A, INCLUINDO SUPORTE E PLACA - FORNECIMENTO E INSTALAÇÃO. AF_12/2016</t>
  </si>
  <si>
    <t>4.3.1.20</t>
  </si>
  <si>
    <t>CCU-E-19</t>
  </si>
  <si>
    <t>MONTAGEM E INSTALAÇÃO COMPLETA DAS INSTALAÇÕES ELÉTRICAS DE CLIMATIZAÇÃO - BLOCO LABORATÓRIOS</t>
  </si>
  <si>
    <t>TOTAL INSTALAÇÕES ELETRICAS PARA CLIMATIZAÇÃO - BLOCO LABORATÓRIOS</t>
  </si>
  <si>
    <t>TOTAL INSTAÇÕES ELÉTRICAS -BLOCO LABORATÓRIOS</t>
  </si>
  <si>
    <t>INSTALAÇÕES MECÂNICAS DO SISTEMA DE AR CONDICIONADO - BLOCO LABORATÓRIOS</t>
  </si>
  <si>
    <t>ABRACADEIRA EM ACO PARA AMARRACAO DE ELETRODUTOS, TIPO ECONOMICA (GOTA), COM 8"</t>
  </si>
  <si>
    <t>CANTONEIRA METÁLICA, TIPO MÃO FRANCESA, PARA FIXAÇÃO DA CONDENSADORA</t>
  </si>
  <si>
    <t>CHUMBADOR EM AÇO, TIPO PARABOLT 1/2" x 2.1/2"</t>
  </si>
  <si>
    <t>CURVA PARA ELETRODUTO PVC 2", RAIO LONGO</t>
  </si>
  <si>
    <t>ELETRODUTO RÍGIDO ROSCÁVEL, PVC, DN 65 MM (2.1/2") - FORNECIMENTO E INSTALAÇÃO. AF_12/2015</t>
  </si>
  <si>
    <t>LUVA PARA ELETRODUTO, PVC, ROSCÁVEL, DN 60 MM (2") - FORNECIMENTO E INSTALAÇÃO. AF_12/2015</t>
  </si>
  <si>
    <t>FITA ALUMINIZADA ADESIVA VINÍLICA , 48MMX15 M</t>
  </si>
  <si>
    <t>FITA METÁLICA PERFURADA 120 MM</t>
  </si>
  <si>
    <t>GÁS REFRIGERANTE PARA AR CONDICIONADO, CILINDRO, 11,3 KG</t>
  </si>
  <si>
    <t>CCU-E-20</t>
  </si>
  <si>
    <t>INSTALAÇÃO DE CONDICIONADOR DE AR TIPO SPLIT, 7000-9000 BTU</t>
  </si>
  <si>
    <t>INSTALAÇÃO DE CONDICIONADOR DE AR TIPO SPLIT, 12000 BTU</t>
  </si>
  <si>
    <t>5.13</t>
  </si>
  <si>
    <t>CCU-E-21</t>
  </si>
  <si>
    <t>INSTALAÇÃO DE CONDICIONADOR DE AR TIPO CASSETE,18000-24000 BTU</t>
  </si>
  <si>
    <t>CCU-E-22</t>
  </si>
  <si>
    <t>INSTALAÇÃO DE CONDICIONADOR DE AR TIPO CASSETE, 36000-45000 BTU</t>
  </si>
  <si>
    <t>JOELHO 90 GRAUS, PVC, SOLDÁVEL, DN 25MM, INSTALADO EM DRENO DE AR-CONDICIONADO - FORNECIMENTO E INSTALAÇÃO. AF_12/2014</t>
  </si>
  <si>
    <t>LUVA, PVC, SOLDÁVEL, DN 25MM, INSTALADO EM DRENO DE AR-CONDICIONADO - FORNECIMENTO E INSTALAÇÃO. AF_12/2014</t>
  </si>
  <si>
    <t>PARAFUSO ZINCADO, SEXTAVADO, COM ROSCA INTEIRA, DIAMETRO 1/4", COMPRIMENTO 1/2"</t>
  </si>
  <si>
    <t>PARAFUSO ZINCADO, SEXTAVADO, COM ROSCA INTEIRA, DIAMETRO 3/8", COMPRIMENTO 2"</t>
  </si>
  <si>
    <t>PORCA ZINCADA, SEXTAVADA, DIAMETRO 3/8"</t>
  </si>
  <si>
    <t>PORCA FLANGEADA (LATÃO) PARA TUBO COBRE 1/4"</t>
  </si>
  <si>
    <t>PORCA FLANGEADA (LATÃO) PARA TUBO COBRE 3/8"</t>
  </si>
  <si>
    <t>PORCA FLANGEADA (LATÃO) PARA TUBO COBRE 1/2"</t>
  </si>
  <si>
    <t>PORCA FLANGEADA (LATÃO) PARA TUBO COBRE 5/8"</t>
  </si>
  <si>
    <t>SUPORTE PARA FIXAÇÃO DE UNIDADE EVAPORADORA SPLIT, CAPACIDADE MINIMA 70 KG, BRANCO</t>
  </si>
  <si>
    <t>TUBO DE COBRE FLEXIVEL, D = 1/4 ", E = 0,79 MM, PARA AR-CONDICIONADO/ INSTALACOES GAS RESIDENCIAIS E COMERCIAIS</t>
  </si>
  <si>
    <t>TUBO DE COBRE FLEXIVEL, D = 3/8 ", E = 0,79 MM, PARA AR-CONDICIONADO/ INSTALACOES GAS RESIDENCIAIS E COMERCIAIS</t>
  </si>
  <si>
    <t>TUBO DE COBRE FLEXIVEL, D = 1/2 ", E = 0,79 MM, PARA AR-CONDICIONADO/ INSTALACOES GAS RESIDENCIAIS E COMERCIAIS</t>
  </si>
  <si>
    <t>ISOLAMENTO EM ESPONJA ELASTOMÉRICA, PARA TUBO DE COBRE 1/4" A 3/8</t>
  </si>
  <si>
    <t>ISOLAMENTO EM ESPONJA ELASTOMÉRICA, PARA TUBO DE COBRE 1/2" A 5/8"</t>
  </si>
  <si>
    <t>TIRANTE, ROSCA CONTÍNUA, GALVANIZADO ELETROLITICAMENTE, 1/4", BARRA 1,0 M</t>
  </si>
  <si>
    <t>TUBO, PVC, SOLDÁVEL, DN 25MM, INSTALADO EM DRENO DE AR-CONDICIONADO - FORNECIMENTO E INSTALAÇÃO. AF_12/2014</t>
  </si>
  <si>
    <t>TOTAL INSTALAÇÕES MECÂNICAS PARA CLIMATIZAÇÃO - BIBLIOTECA</t>
  </si>
  <si>
    <t>INSTALAÇÕES DE SPDA E ATERRAMENTO - BLOCO LABORATÓRIOS</t>
  </si>
  <si>
    <t>ABRACADEIRA EM ACO PARA AMARRACAO DE ELETRODUTOS, TIPO D, 1.1/4" E CUNHA DE FIXACAO</t>
  </si>
  <si>
    <t>ARRUELA LISA EM AÇO INOXIDÁVEL 1/4"</t>
  </si>
  <si>
    <t>6.4</t>
  </si>
  <si>
    <t>BARRA CHATA EM ALUMÍNIO 1"X1/4" - FORNECIMENTO E INSTALAÇÃO</t>
  </si>
  <si>
    <t>BARRA CHATA EM ALUMÍNIO 3/4X1/4" - FORNECIMENTO E INSTALAÇÃO</t>
  </si>
  <si>
    <t>CAIXA DE ATERRAMENTO EM PVC, DIÂMETRO 15 CM (PARA CONEXÃO E INSPEÇÃO DE ATERRAMENTO)</t>
  </si>
  <si>
    <t>CAIXA DE EQUALIZAÇÃO DE POTENCIAL, EMBUTIR, DIM 25X25X5 CM, COM BARRAMENTO DE COBRE 2" FIXADO EM ISOLADORES EPOXI (BARRA DE EQUALIZAÇÃO DE POTENCIAL)</t>
  </si>
  <si>
    <t>CAIXA DE PASSAGEM METÁLICA 15X15X5 CM, DUAS SAÍDAS 11/4" (PARA CONEXÃO E MEDIÇÃO DE ATERRAMENTO)</t>
  </si>
  <si>
    <t>CONECTOR METALICO OU GRAMPO PARA HASTE DE ATERRAMENTO, REFORÇADO 5/8"</t>
  </si>
  <si>
    <t>CURVA 90º, PARA ELETRODUTO PVC, 1.1/4", RAIO LONGO</t>
  </si>
  <si>
    <t>ELETRODUTO PVC 1"</t>
  </si>
  <si>
    <t>ELETRODUTO PVC 1.1/4"</t>
  </si>
  <si>
    <t>HASTE COPPERWELD 5/8 X 3,0M</t>
  </si>
  <si>
    <t>LUVA PVC, PARA ELETRODUTO 1.1/4"</t>
  </si>
  <si>
    <t>PARAFUSO, AÇO INOXIDÁVEL, SEXTAVADO, COM ROSCA INTEIRA, DIAMETRO 1/4", COMPRIMENTO 3/4"</t>
  </si>
  <si>
    <t>PRESILHA DE LATÃO P/ CABO 50MM2</t>
  </si>
  <si>
    <t>REBITE DE ALUMINIO VAZADO DE REPUXO, 3,2 X 8 MM (1KG = 1025 UNIDADES)</t>
  </si>
  <si>
    <t>SELANTE ELASTICO MONOCOMPONENTE A BASE DE POLIURETANO PARA JUNTAS DIVERSAS</t>
  </si>
  <si>
    <t>TERMINAL AEREO EM ACO GALVANIZADO COM BASE DE FIXACAO H = 30CM</t>
  </si>
  <si>
    <t>6.27</t>
  </si>
  <si>
    <t>CCU-E-23</t>
  </si>
  <si>
    <t>CABEAMENTO LÓGICO ESTRUTURADO - BLOCO LABORATÓRIOS</t>
  </si>
  <si>
    <t>INSTALAÇÕES - REDE LÓGICA / ESTRUTURADA</t>
  </si>
  <si>
    <t>ABRAÇADEIRA NYLON, 4,6 x 390 mm</t>
  </si>
  <si>
    <t>ABRAÇADEIRA NYLON, 3,6 x 150 mm</t>
  </si>
  <si>
    <t>ANILHA PARA IDENTIFICACAO DE CABO ÓPTICO, CONJUNTO CONTENDO LETRAS E NÚMEROS</t>
  </si>
  <si>
    <t>CAIXA RETANGULAR 4" X 2" MÉDIA (1,30 M DO PISO), PVC, INSTALADA EM PAREDE - FORNECIMENTO E INSTALAÇÃO. AF_12/2015</t>
  </si>
  <si>
    <t>CURVA 90 GRAUS PARA ELETRODUTO, EM PVC, COM ROSCA, DIÂMETRO DE 32 MM (1.1/4")</t>
  </si>
  <si>
    <t>BOX RETO DE ALUMÍNIO 1", PARA ADAPTAR ENTRADA DE TUBULAÇÃO EM CP</t>
  </si>
  <si>
    <t>BOX RETO DE ALUMÍNIO 11/2", PARA ADAPTAR ENTRADA DE TUBULAÇÃO EM CP</t>
  </si>
  <si>
    <t>CABO UTP 4 PARES, CAT. 6</t>
  </si>
  <si>
    <t>CAIXA DE PASSAGEM METALICA DE EMBUTIR COM TAMPA APARAFUSADA, DIMENSOES 20 X 20 X 10 CM</t>
  </si>
  <si>
    <t>7.1.10</t>
  </si>
  <si>
    <t>CONECTOR PARA FIBRA ÓPTICA SC/UPC-MM</t>
  </si>
  <si>
    <t>CORDÃO ÓPTICO DUPLEX, TIPO MONOMODO SM - SC/SC - 3,0 M</t>
  </si>
  <si>
    <t>CURVA 90 GRAUS PARA ELETRODUTO, EM PVC, COM ROSCA, DIAMETRO DE 32 MM (1 1/4"), ESPESSURA DE 1,50 MM</t>
  </si>
  <si>
    <t>DISTRIBUIDOR INTERNO ÓPTICO (DIO) DE 6 FIBRAS, A270, MÓDULO BÁSICO PARA RACK 19", ALTURA 1U, 24 PORTAS</t>
  </si>
  <si>
    <t>ELETRODUTO FLEXÍVEL CORRUGADO, PEAD, DN 20 (3/4"), PARA REDE ENTERRADA DE DISTRIBUIÇÃO DE ENERGIA ELÉTRICA - FORNECIMENTO E INSTALAÇÃO. AF_12/2021</t>
  </si>
  <si>
    <t>ELETRODUTO FLEXÍVEL CORRUGADO, PEAD, DN 25 (1"), PARA REDE ENTERRADA DE DISTRIBUIÇÃO DE ENERGIA ELÉTRICA - FORNECIMENTO E INSTALAÇÃO. AF_12/2021</t>
  </si>
  <si>
    <t>ELETRODUTO FLEXÍVEL CORRUGADO, PEAD, DN 32 (1.1/4"), PARA REDE ENTERRADA DE DISTRIBUIÇÃO DE ENERGIA ELÉTRICA - FORNECIMENTO E INSTALAÇÃO. AF_12/2022</t>
  </si>
  <si>
    <t>ETIQUETA PARA IDENTIFICAÇÃO DE CIRCUITOS -FORNCIMENTO E INSTALAÇÃO</t>
  </si>
  <si>
    <t>RL</t>
  </si>
  <si>
    <t>ETIQUETA ADESIVA PARA IMPRESSAO, COM MARCAÇÃO DE CIRCUITO DE REDE - FORNECIMENTO E APLICAÇÃO</t>
  </si>
  <si>
    <t>GUIA PARA CABOS FECHADO HORIZONTAL INFERIOR, PADRÃO 19U, DE 1U</t>
  </si>
  <si>
    <t>GUIA PARA CABOS FECHADO HORIZONTAL SUPERIOR, PADRÃO 19U, DE 1U</t>
  </si>
  <si>
    <t>GUIA PARA CABOS FECHADO VERTICAL, PADRÃO 19U, DE 20 U'S - ALTA DENSIDADE</t>
  </si>
  <si>
    <t>PAINEL DE FECHAMENTO, PADRÃO 19" 1U</t>
  </si>
  <si>
    <t>PATCH CORD CATEGORIA 6, EXTENSÃO DE 2,5 M - FORNECIMENTO E APLICAÇÃO</t>
  </si>
  <si>
    <t>PATCH PANEL HORIZONTAL - CAT 6A (BLINDADO - 1-24 GIGALAN) - 24 CONECTORES FÊMEA - FUROKAWA OU SIMILAR, FORNECIMENTO E INSTALAÇÃO</t>
  </si>
  <si>
    <t>PIG TAIL 62,5/125-M-SC</t>
  </si>
  <si>
    <t>TOMADA RJ45, 8 FIOS, CAT 5E (APENAS MODULO</t>
  </si>
  <si>
    <t>PLUG (CONECTOR MACHO) RJ-45 (CM8V)</t>
  </si>
  <si>
    <t>RACK FECHADO, PAREDE, 20U, PADRÃO 19", APARAFUSO NO PISO, COM GUIA VERTICAL DE CABOS FECHADO MONTADO NAS LATERAIS, ESTRUTURA EM AÇO</t>
  </si>
  <si>
    <t>RÉGUA PARA TOMADAS, EM CHAPA DE AÇO, COM FURAÇÃO NAS EXTREMIDADES PARA FIXAÇÃO EM GABINETE 19", 8 TOMADAS 15A (2P+T) -220V</t>
  </si>
  <si>
    <t>CCU-E-24</t>
  </si>
  <si>
    <t>MONTAGEM COMPLETA DO SISTEMA DE CABEAMENTO ESTRUTURADO E RACK PISO COMPOSTO POR INFRAESTRUTURA, SUPORTES, DIO, GUIAS, EQUIPAMENTOS, CABEAMENTOS, CONEXÕES E TESTES</t>
  </si>
  <si>
    <t>INSTALAÇÃO DE NOBREAK PISO COMPOSTO POR INFRAESTRUTURA ELÉTRICA, SUPORTES, EQUIPAMENTO, CABEAMENTOS, CONEXÕES E TESTES</t>
  </si>
  <si>
    <t>TOTAL CABEAMENTO LÓGICO E ESTRUTURADO- BLOCO LABORATÓRIOS</t>
  </si>
  <si>
    <t>FUSÃO DE FIBRA ÓPTICA</t>
  </si>
  <si>
    <t>CERTIFICAÇÃO DE REDE ESTRUTURADA</t>
  </si>
  <si>
    <t>CERTIFICAÇÃO DE REDE ÓPTICA</t>
  </si>
  <si>
    <t>TOTAL SERVIÇOS TÉCNICOS</t>
  </si>
  <si>
    <t>CUSTO TOTAL DAS INSTALAÇÕES - BLOCO LABORATÓRIOS</t>
  </si>
  <si>
    <t>EQUIPAMENTOS BLOCO LABORATÓRIOS</t>
  </si>
  <si>
    <t>EQUIPAMENTOS - CLIMATIZAÇÃO</t>
  </si>
  <si>
    <t>AR CONDICIONADO SPLIT INVERTER, HI-WALL (PAREDE), 9000 BTU/H, CICLO FRIO, 60HZ, CLASSIFICACAO A (SELO PROCEL), GAS HFC, CONTROLE S/FIO</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</si>
  <si>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</si>
  <si>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</si>
  <si>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(SELO PROCEL), GAS HFC, CONTROLE S/FIO</t>
  </si>
  <si>
    <t>AR CONDICIONADO SPLIT INVERTER, PISO TETO, 36000 BTU/H, CICLO FRIO, 60HZ CLASSIFICACAO ENERGETICA A OU B (SELO PROCEL), GAS HFC, CONTROLE S/FIO</t>
  </si>
  <si>
    <t>TOTAL EQUIPAMENTOS CLIMATIZAÇÃO</t>
  </si>
  <si>
    <t>EQUIPAMENTOS - ENERGIA ESTABILIZADA</t>
  </si>
  <si>
    <t>NOBREAK, 45 KVA</t>
  </si>
  <si>
    <t>TOTAL EQUIPAMENTOS DE ENERGIA ESTABILIZADA</t>
  </si>
  <si>
    <t>TOTAL EQUIPAMENTOS - BLOCO LABORATÓRIOS</t>
  </si>
  <si>
    <t>TOTAL GERAL DAS INSTALAÇÕES ELÉTRICAS / SPDA / AR CONDICIONADO - BLOCO LABORATÓRIOS</t>
  </si>
  <si>
    <t>22.12</t>
  </si>
  <si>
    <t>22.13</t>
  </si>
  <si>
    <t>22.14</t>
  </si>
  <si>
    <t>22.15</t>
  </si>
  <si>
    <t>22.16</t>
  </si>
  <si>
    <t>22.17</t>
  </si>
  <si>
    <t>22.18</t>
  </si>
  <si>
    <t>22.19</t>
  </si>
  <si>
    <t>22.20</t>
  </si>
  <si>
    <t>22.1.10</t>
  </si>
  <si>
    <t>22.21</t>
  </si>
  <si>
    <t>22.1.11</t>
  </si>
  <si>
    <t>22.22</t>
  </si>
  <si>
    <t>22.1.12</t>
  </si>
  <si>
    <t>22.23</t>
  </si>
  <si>
    <t>22.1.13</t>
  </si>
  <si>
    <t>22.1.14</t>
  </si>
  <si>
    <t>22.2.2</t>
  </si>
  <si>
    <t>22.2.3</t>
  </si>
  <si>
    <t>22.2.4</t>
  </si>
  <si>
    <t>22.2.5</t>
  </si>
  <si>
    <t>22.2.6</t>
  </si>
  <si>
    <t>22.2.7</t>
  </si>
  <si>
    <t>22.2.8</t>
  </si>
  <si>
    <t>22.2.9</t>
  </si>
  <si>
    <t>22.2.10</t>
  </si>
  <si>
    <t>22.2.11</t>
  </si>
  <si>
    <t>22.2.12</t>
  </si>
  <si>
    <t>22.2.13</t>
  </si>
  <si>
    <t>22.2.14</t>
  </si>
  <si>
    <t>22.2.15</t>
  </si>
  <si>
    <t>22.2.16</t>
  </si>
  <si>
    <t>22.2.17</t>
  </si>
  <si>
    <t>22.2.18</t>
  </si>
  <si>
    <t>22.3</t>
  </si>
  <si>
    <t>22.3.1</t>
  </si>
  <si>
    <t>22.3.2</t>
  </si>
  <si>
    <t>22.3.3</t>
  </si>
  <si>
    <t>22.3.4</t>
  </si>
  <si>
    <t>22.3.5</t>
  </si>
  <si>
    <t>22.3.6</t>
  </si>
  <si>
    <t>22.3.7</t>
  </si>
  <si>
    <t>22.3.8</t>
  </si>
  <si>
    <t>22.3.9</t>
  </si>
  <si>
    <t>22.3.10</t>
  </si>
  <si>
    <t>22.3.11</t>
  </si>
  <si>
    <t>22.3.12</t>
  </si>
  <si>
    <t>22.3.13</t>
  </si>
  <si>
    <t>22.3.14</t>
  </si>
  <si>
    <t>22.3.15</t>
  </si>
  <si>
    <t>22.3.16</t>
  </si>
  <si>
    <t>22.3.17</t>
  </si>
  <si>
    <t>22.4</t>
  </si>
  <si>
    <t>22.4.1</t>
  </si>
  <si>
    <t>22.4.2</t>
  </si>
  <si>
    <t>22.4.3</t>
  </si>
  <si>
    <t>22.4.4</t>
  </si>
  <si>
    <t>22.4.5</t>
  </si>
  <si>
    <t>22.4.6</t>
  </si>
  <si>
    <t>22.4.7</t>
  </si>
  <si>
    <t>22.4.8</t>
  </si>
  <si>
    <t>22.4.9</t>
  </si>
  <si>
    <t>22.4.10</t>
  </si>
  <si>
    <t>22.4.11</t>
  </si>
  <si>
    <t>22.4.12</t>
  </si>
  <si>
    <t>22.4.13</t>
  </si>
  <si>
    <t>22.4.14</t>
  </si>
  <si>
    <t>22.4.15</t>
  </si>
  <si>
    <t>22.4.16</t>
  </si>
  <si>
    <t>22.4.17</t>
  </si>
  <si>
    <t>22.4.18</t>
  </si>
  <si>
    <t>22.4.19</t>
  </si>
  <si>
    <t>22.4.20</t>
  </si>
  <si>
    <t>22.4.21</t>
  </si>
  <si>
    <t>22.4.22</t>
  </si>
  <si>
    <t>23.1.3</t>
  </si>
  <si>
    <t>23.1.4</t>
  </si>
  <si>
    <t>23.1.5</t>
  </si>
  <si>
    <t>23.1.6</t>
  </si>
  <si>
    <t>23.1.7</t>
  </si>
  <si>
    <t>23.1.8</t>
  </si>
  <si>
    <t>23.1.9</t>
  </si>
  <si>
    <t>23.1.10</t>
  </si>
  <si>
    <t>23.1.11</t>
  </si>
  <si>
    <t>23.1.12</t>
  </si>
  <si>
    <t>23.1.13</t>
  </si>
  <si>
    <t>23.1.14</t>
  </si>
  <si>
    <t>23.1.15</t>
  </si>
  <si>
    <t>23.1.16</t>
  </si>
  <si>
    <t>23.1.17</t>
  </si>
  <si>
    <t>23.1.18</t>
  </si>
  <si>
    <t>23.1.19</t>
  </si>
  <si>
    <t>23.1.20</t>
  </si>
  <si>
    <t>23.1.21</t>
  </si>
  <si>
    <t>23.1.22</t>
  </si>
  <si>
    <t>23.1.23</t>
  </si>
  <si>
    <t>23.1.24</t>
  </si>
  <si>
    <t>23.1.25</t>
  </si>
  <si>
    <t>23.1.26</t>
  </si>
  <si>
    <t>23.1.27</t>
  </si>
  <si>
    <t>23.1.28</t>
  </si>
  <si>
    <t>23.1.29</t>
  </si>
  <si>
    <t>23.1.30</t>
  </si>
  <si>
    <t>23.1.31</t>
  </si>
  <si>
    <t>23.1.32</t>
  </si>
  <si>
    <t>23.1.33</t>
  </si>
  <si>
    <t>23.1.34</t>
  </si>
  <si>
    <t>23.1.35</t>
  </si>
  <si>
    <t>23.1.36</t>
  </si>
  <si>
    <t>23.1.37</t>
  </si>
  <si>
    <t>23.1.38</t>
  </si>
  <si>
    <t>23.1.2.1</t>
  </si>
  <si>
    <t>23.1.2.2</t>
  </si>
  <si>
    <t>23.1.2.3</t>
  </si>
  <si>
    <t>23.1.2.4</t>
  </si>
  <si>
    <t>23.1.2.5</t>
  </si>
  <si>
    <t>23.1.2.6</t>
  </si>
  <si>
    <t>23.1.2.7</t>
  </si>
  <si>
    <t>23.1.2.8</t>
  </si>
  <si>
    <t>23.1.2.9</t>
  </si>
  <si>
    <t>23.1.2.10</t>
  </si>
  <si>
    <t>23.1.2.11</t>
  </si>
  <si>
    <t>23.1.2.12</t>
  </si>
  <si>
    <t>23.1.2.13</t>
  </si>
  <si>
    <t>23.1.2.14</t>
  </si>
  <si>
    <t>23.1.2.15</t>
  </si>
  <si>
    <t>23.1.2.16</t>
  </si>
  <si>
    <t>23.1.2.17</t>
  </si>
  <si>
    <t>23.1.2.18</t>
  </si>
  <si>
    <t>23.1.2.19</t>
  </si>
  <si>
    <t>23.1.2.20</t>
  </si>
  <si>
    <t>23.1.2.21</t>
  </si>
  <si>
    <t>23.1.2.22</t>
  </si>
  <si>
    <t>23.1.2.23</t>
  </si>
  <si>
    <t>23.1.2.24</t>
  </si>
  <si>
    <t>23.1.2.25</t>
  </si>
  <si>
    <t>23.1.2.26</t>
  </si>
  <si>
    <t>23.1.2.27</t>
  </si>
  <si>
    <t>23.1.2.28</t>
  </si>
  <si>
    <t>23.1.2.29</t>
  </si>
  <si>
    <t>23.1.2.30</t>
  </si>
  <si>
    <t>23.1.2.31</t>
  </si>
  <si>
    <t>23.1.2.32</t>
  </si>
  <si>
    <t>23.1.2.33</t>
  </si>
  <si>
    <t>23.1.2.34</t>
  </si>
  <si>
    <t>23.1.2.35</t>
  </si>
  <si>
    <t>23.1.2.36</t>
  </si>
  <si>
    <t>23.1.3.1</t>
  </si>
  <si>
    <t>23.1.3.2</t>
  </si>
  <si>
    <t>23.1.3.3</t>
  </si>
  <si>
    <t>23.1.3.4</t>
  </si>
  <si>
    <t>23.1.3.5</t>
  </si>
  <si>
    <t>23.1.3.6</t>
  </si>
  <si>
    <t>23.1.3.7</t>
  </si>
  <si>
    <t>23.1.3.8</t>
  </si>
  <si>
    <t>23.1.3.9</t>
  </si>
  <si>
    <t>23.1.3.10</t>
  </si>
  <si>
    <t>23.1.3.11</t>
  </si>
  <si>
    <t>23.1.3.12</t>
  </si>
  <si>
    <t>23.1.3.13</t>
  </si>
  <si>
    <t>23.1.3.14</t>
  </si>
  <si>
    <t>23.1.3.15</t>
  </si>
  <si>
    <t>23.1.3.16</t>
  </si>
  <si>
    <t>23.1.3.17</t>
  </si>
  <si>
    <t>23.1.3.18</t>
  </si>
  <si>
    <t>23.1.3.19</t>
  </si>
  <si>
    <t>23.1.3.20</t>
  </si>
  <si>
    <t>23.1.3.21</t>
  </si>
  <si>
    <t>23.1.3.22</t>
  </si>
  <si>
    <t>23.1.3.23</t>
  </si>
  <si>
    <t>23.1.3.24</t>
  </si>
  <si>
    <t>23.1.3.25</t>
  </si>
  <si>
    <t>23.1.3.26</t>
  </si>
  <si>
    <t>23.1.3.27</t>
  </si>
  <si>
    <t>23.1.3.28</t>
  </si>
  <si>
    <t>23.1.3.29</t>
  </si>
  <si>
    <t>23.1.3.30</t>
  </si>
  <si>
    <t>23.1.3.31</t>
  </si>
  <si>
    <t>23.1.3.32</t>
  </si>
  <si>
    <t>23.1.3.33</t>
  </si>
  <si>
    <t>23.1.3.34</t>
  </si>
  <si>
    <t>23.1.3.35</t>
  </si>
  <si>
    <t>23.1.4.1</t>
  </si>
  <si>
    <t>23.1.4.2</t>
  </si>
  <si>
    <t>23.1.4.3</t>
  </si>
  <si>
    <t>23.1.4.4</t>
  </si>
  <si>
    <t>23.1.4.5</t>
  </si>
  <si>
    <t>23.1.4.6</t>
  </si>
  <si>
    <t>23.1.4.7</t>
  </si>
  <si>
    <t>23.1.4.8</t>
  </si>
  <si>
    <t>23.1.4.9</t>
  </si>
  <si>
    <t>23.1.4.10</t>
  </si>
  <si>
    <t>23.1.4.11</t>
  </si>
  <si>
    <t>23.1.4.12</t>
  </si>
  <si>
    <t>23.1.4.13</t>
  </si>
  <si>
    <t>23.1.4.14</t>
  </si>
  <si>
    <t>23.1.4.15</t>
  </si>
  <si>
    <t>23.1.4.16</t>
  </si>
  <si>
    <t>23.1.4.17</t>
  </si>
  <si>
    <t>23.1.4.18</t>
  </si>
  <si>
    <t>23.1.4.19</t>
  </si>
  <si>
    <t>23.1.4.20</t>
  </si>
  <si>
    <t>23.1.4.21</t>
  </si>
  <si>
    <t>23.1.4.22</t>
  </si>
  <si>
    <t>23.1.4.23</t>
  </si>
  <si>
    <t>23.1.4.24</t>
  </si>
  <si>
    <t>23.1.4.25</t>
  </si>
  <si>
    <t>23.1.4.26</t>
  </si>
  <si>
    <t>23.1.4.27</t>
  </si>
  <si>
    <t>23.1.4.28</t>
  </si>
  <si>
    <t>23.1.4.29</t>
  </si>
  <si>
    <t>23.1.4.30</t>
  </si>
  <si>
    <t>23.1.4.31</t>
  </si>
  <si>
    <t>23.1.4.32</t>
  </si>
  <si>
    <t>23.1.4.33</t>
  </si>
  <si>
    <t>23.1.4.34</t>
  </si>
  <si>
    <t>23.1.4.35</t>
  </si>
  <si>
    <t>23.1.4.36</t>
  </si>
  <si>
    <t>23.1.4.37</t>
  </si>
  <si>
    <t>23.2.1.1</t>
  </si>
  <si>
    <t>23.2.1.2</t>
  </si>
  <si>
    <t>23.2.1.3</t>
  </si>
  <si>
    <t>23.2.1.4</t>
  </si>
  <si>
    <t>23.2.1.5</t>
  </si>
  <si>
    <t>23.2.1.6</t>
  </si>
  <si>
    <t>23.2.1.7</t>
  </si>
  <si>
    <t>23.2.1.8</t>
  </si>
  <si>
    <t>23.2.1.9</t>
  </si>
  <si>
    <t>23.2.1.10</t>
  </si>
  <si>
    <t>23.2.1.11</t>
  </si>
  <si>
    <t>23.2.1.12</t>
  </si>
  <si>
    <t>23.2.1.13</t>
  </si>
  <si>
    <t>23.2.1.14</t>
  </si>
  <si>
    <t>23.2.1.15</t>
  </si>
  <si>
    <t>23.2.1.16</t>
  </si>
  <si>
    <t>23.2.1.17</t>
  </si>
  <si>
    <t>23.2.1.18</t>
  </si>
  <si>
    <t>23.2.1.19</t>
  </si>
  <si>
    <t>23.2.1.20</t>
  </si>
  <si>
    <t>23.2.1.21</t>
  </si>
  <si>
    <t>23.2.1.22</t>
  </si>
  <si>
    <t>23.2.1.23</t>
  </si>
  <si>
    <t>23.2.1.24</t>
  </si>
  <si>
    <t>23.2.1.25</t>
  </si>
  <si>
    <t>23.2.1.26</t>
  </si>
  <si>
    <t>23.2.1.27</t>
  </si>
  <si>
    <t>23.2.1.28</t>
  </si>
  <si>
    <t>23.2.1.29</t>
  </si>
  <si>
    <t>23.2.1.30</t>
  </si>
  <si>
    <t>23.2.1.31</t>
  </si>
  <si>
    <t>23.2.1.32</t>
  </si>
  <si>
    <t>23.2.1.33</t>
  </si>
  <si>
    <t>23.2.1.34</t>
  </si>
  <si>
    <t>23.2.1.35</t>
  </si>
  <si>
    <t>23.2.1.36</t>
  </si>
  <si>
    <t>23.2.1.37</t>
  </si>
  <si>
    <t>23.2.1.38</t>
  </si>
  <si>
    <t>23.2.1.39</t>
  </si>
  <si>
    <t>23.2.1.40</t>
  </si>
  <si>
    <t>23.2.1.41</t>
  </si>
  <si>
    <t>23.2.1.42</t>
  </si>
  <si>
    <t>23.2.1.43</t>
  </si>
  <si>
    <t>23.2.1.44</t>
  </si>
  <si>
    <t>23.2.1.45</t>
  </si>
  <si>
    <t>23.2.1.46</t>
  </si>
  <si>
    <t>3.1.3</t>
  </si>
  <si>
    <t>3.1.4</t>
  </si>
  <si>
    <t>3.1.5</t>
  </si>
  <si>
    <t>4.2</t>
  </si>
  <si>
    <t>4.3</t>
  </si>
  <si>
    <t>4.3.2</t>
  </si>
  <si>
    <t>4.3.3</t>
  </si>
  <si>
    <t>4.3.4</t>
  </si>
  <si>
    <t>4.3.5</t>
  </si>
  <si>
    <t>4.3.6</t>
  </si>
  <si>
    <t>4.3.7</t>
  </si>
  <si>
    <t>4.4</t>
  </si>
  <si>
    <t>4.4.1</t>
  </si>
  <si>
    <t>6.3.8</t>
  </si>
  <si>
    <t>6.3.9</t>
  </si>
  <si>
    <t>6.4.1</t>
  </si>
  <si>
    <t>6.4.2</t>
  </si>
  <si>
    <t>6.4.3</t>
  </si>
  <si>
    <t>6.4.4</t>
  </si>
  <si>
    <t>6.4.5</t>
  </si>
  <si>
    <t>6.4.6</t>
  </si>
  <si>
    <t>6.4.7</t>
  </si>
  <si>
    <t>6.4.8</t>
  </si>
  <si>
    <t>7.2.9</t>
  </si>
  <si>
    <t>7.2.10</t>
  </si>
  <si>
    <t>7.3.2</t>
  </si>
  <si>
    <t>7.3.3</t>
  </si>
  <si>
    <t>7.3.4</t>
  </si>
  <si>
    <t>7.3.5</t>
  </si>
  <si>
    <t>7.3.9</t>
  </si>
  <si>
    <t>7.4</t>
  </si>
  <si>
    <t>7.4.1</t>
  </si>
  <si>
    <t>7.4.2</t>
  </si>
  <si>
    <t>7.4.3</t>
  </si>
  <si>
    <t>10.1.4</t>
  </si>
  <si>
    <t>10.1.5</t>
  </si>
  <si>
    <t>10.3</t>
  </si>
  <si>
    <t>10.3.1</t>
  </si>
  <si>
    <t>10.3.2</t>
  </si>
  <si>
    <t>10.3.3</t>
  </si>
  <si>
    <t>10.3.4</t>
  </si>
  <si>
    <t>10.3.5</t>
  </si>
  <si>
    <t>10.3.6</t>
  </si>
  <si>
    <t>10.3.7</t>
  </si>
  <si>
    <t>10.3.8</t>
  </si>
  <si>
    <t>10.3.9</t>
  </si>
  <si>
    <t>10.3.10</t>
  </si>
  <si>
    <t>11.2</t>
  </si>
  <si>
    <t>11.2.1</t>
  </si>
  <si>
    <t>11.2.2</t>
  </si>
  <si>
    <t>12.1.1</t>
  </si>
  <si>
    <t>12.1.3</t>
  </si>
  <si>
    <t>12.1.4</t>
  </si>
  <si>
    <t>12.1.5</t>
  </si>
  <si>
    <t>12.1.6</t>
  </si>
  <si>
    <t>EMBOÇO OU MASSA ÚNICA EM ARGAMASSA TRAÇO 1:2:8, PREPARO MECÂNICO COM BETONEIRA 400 L, APLICADA MANUALMENTE EM PANOS DE FACHADA COM PRESENÇA DE VÃOS, ESPESSURA DE 35 MM. AF_08/2022</t>
  </si>
  <si>
    <t>12.2.4</t>
  </si>
  <si>
    <t>12.5</t>
  </si>
  <si>
    <t>12.5.1</t>
  </si>
  <si>
    <t>13.1.6</t>
  </si>
  <si>
    <t>13.1.7</t>
  </si>
  <si>
    <t>15.1.2</t>
  </si>
  <si>
    <t>15.1.4</t>
  </si>
  <si>
    <t>15.2</t>
  </si>
  <si>
    <t>15.2.1</t>
  </si>
  <si>
    <t>15.2.2</t>
  </si>
  <si>
    <t>15.2.3</t>
  </si>
  <si>
    <t>15.3</t>
  </si>
  <si>
    <t>15.3.1</t>
  </si>
  <si>
    <t>15.3.2</t>
  </si>
  <si>
    <t>15.3.3</t>
  </si>
  <si>
    <t>15.4</t>
  </si>
  <si>
    <t>15.4.1</t>
  </si>
  <si>
    <t>15.4.2</t>
  </si>
  <si>
    <t>15.5</t>
  </si>
  <si>
    <t>15.5.1</t>
  </si>
  <si>
    <t>15.7.1</t>
  </si>
  <si>
    <t>15.7.2</t>
  </si>
  <si>
    <t>15.8</t>
  </si>
  <si>
    <t>15.8.1</t>
  </si>
  <si>
    <t>15.8.2</t>
  </si>
  <si>
    <t>15.9</t>
  </si>
  <si>
    <t>15.9.1</t>
  </si>
  <si>
    <t>17.1.17</t>
  </si>
  <si>
    <t>17.1.18</t>
  </si>
  <si>
    <t>17.1.19</t>
  </si>
  <si>
    <t>17.1.20</t>
  </si>
  <si>
    <t>17.1.21</t>
  </si>
  <si>
    <t>17.1.22</t>
  </si>
  <si>
    <t>17.1.23</t>
  </si>
  <si>
    <t>17.1.24</t>
  </si>
  <si>
    <t>17.1.25</t>
  </si>
  <si>
    <t>17.1.26</t>
  </si>
  <si>
    <t>17.1.27</t>
  </si>
  <si>
    <t>17.1.28</t>
  </si>
  <si>
    <t>17.1.29</t>
  </si>
  <si>
    <t>17.2</t>
  </si>
  <si>
    <t>17.2.1</t>
  </si>
  <si>
    <t>17.2.2</t>
  </si>
  <si>
    <t>17.2.3</t>
  </si>
  <si>
    <t>17.2.4</t>
  </si>
  <si>
    <t>17.2.5</t>
  </si>
  <si>
    <t>17.2.6</t>
  </si>
  <si>
    <t>17.2.7</t>
  </si>
  <si>
    <t>17.2.8</t>
  </si>
  <si>
    <t>17.2.9</t>
  </si>
  <si>
    <t>17.2.10</t>
  </si>
  <si>
    <t>17.2.11</t>
  </si>
  <si>
    <t>17.2.12</t>
  </si>
  <si>
    <t>17.2.13</t>
  </si>
  <si>
    <t>17.2.14</t>
  </si>
  <si>
    <t>17.2.15</t>
  </si>
  <si>
    <t>17.2.16</t>
  </si>
  <si>
    <t>17.2.17</t>
  </si>
  <si>
    <t>17.2.18</t>
  </si>
  <si>
    <t>17.2.19</t>
  </si>
  <si>
    <t>17.2.20</t>
  </si>
  <si>
    <t>17.2.21</t>
  </si>
  <si>
    <t>17.2.22</t>
  </si>
  <si>
    <t>17.2.23</t>
  </si>
  <si>
    <t>17.2.24</t>
  </si>
  <si>
    <t>17.2.25</t>
  </si>
  <si>
    <t>17.2.26</t>
  </si>
  <si>
    <t>17.2.27</t>
  </si>
  <si>
    <t>17.2.28</t>
  </si>
  <si>
    <t>17.2.29</t>
  </si>
  <si>
    <t>17.2.30</t>
  </si>
  <si>
    <t>17.3</t>
  </si>
  <si>
    <t>17.3.1</t>
  </si>
  <si>
    <t>17.3.2</t>
  </si>
  <si>
    <t>17.3.3</t>
  </si>
  <si>
    <t>17.3.4</t>
  </si>
  <si>
    <t>17.3.5</t>
  </si>
  <si>
    <t>17.3.6</t>
  </si>
  <si>
    <t>17.3.7</t>
  </si>
  <si>
    <t>17.3.8</t>
  </si>
  <si>
    <t>17.3.9</t>
  </si>
  <si>
    <t>17.3.10</t>
  </si>
  <si>
    <t>17.3.11</t>
  </si>
  <si>
    <t>17.3.12</t>
  </si>
  <si>
    <t>17.3.13</t>
  </si>
  <si>
    <t>17.3.14</t>
  </si>
  <si>
    <t>17.3.15</t>
  </si>
  <si>
    <t>17.3.16</t>
  </si>
  <si>
    <t>17.4</t>
  </si>
  <si>
    <t>17.4.1</t>
  </si>
  <si>
    <t>17.4.2</t>
  </si>
  <si>
    <t>17.4.3</t>
  </si>
  <si>
    <t>17.4.4</t>
  </si>
  <si>
    <t>17.5</t>
  </si>
  <si>
    <t>17.5.1</t>
  </si>
  <si>
    <t>17.5.2</t>
  </si>
  <si>
    <t>17.5.3</t>
  </si>
  <si>
    <t>17.5.4</t>
  </si>
  <si>
    <t>17.5.5</t>
  </si>
  <si>
    <t>17.5.6</t>
  </si>
  <si>
    <t>17.5.7</t>
  </si>
  <si>
    <t>17.5.8</t>
  </si>
  <si>
    <t>17.5.9</t>
  </si>
  <si>
    <t>17.5.10</t>
  </si>
  <si>
    <t>17.6</t>
  </si>
  <si>
    <t>17.6.1</t>
  </si>
  <si>
    <t>17.6.2</t>
  </si>
  <si>
    <t>17.6.3</t>
  </si>
  <si>
    <t>17.6.4</t>
  </si>
  <si>
    <t>17.6.5</t>
  </si>
  <si>
    <t>17.6.6</t>
  </si>
  <si>
    <t>17.6.7</t>
  </si>
  <si>
    <t>18.1.7</t>
  </si>
  <si>
    <t>18.1.8</t>
  </si>
  <si>
    <t>18.1.9</t>
  </si>
  <si>
    <t>18.1.10</t>
  </si>
  <si>
    <t>18.1.11</t>
  </si>
  <si>
    <t>18.1.12</t>
  </si>
  <si>
    <t>18.1.13</t>
  </si>
  <si>
    <t>18.1.14</t>
  </si>
  <si>
    <t>18.1.15</t>
  </si>
  <si>
    <t>18.1.16</t>
  </si>
  <si>
    <t>19.1.2</t>
  </si>
  <si>
    <t>19.1.4</t>
  </si>
  <si>
    <t>19.1.5</t>
  </si>
  <si>
    <t>19.1.6</t>
  </si>
  <si>
    <t>19.3</t>
  </si>
  <si>
    <t>19.3.1</t>
  </si>
  <si>
    <t>19.4</t>
  </si>
  <si>
    <t>19.4.1</t>
  </si>
  <si>
    <t>19.5</t>
  </si>
  <si>
    <t>19.5.1</t>
  </si>
  <si>
    <t>19.6</t>
  </si>
  <si>
    <t>19.6.1</t>
  </si>
  <si>
    <t>19.6.2</t>
  </si>
  <si>
    <t>19.6.3</t>
  </si>
  <si>
    <t>19.6.4</t>
  </si>
  <si>
    <t>19.6.5</t>
  </si>
  <si>
    <t>19.6.6</t>
  </si>
  <si>
    <t>19.6.7</t>
  </si>
  <si>
    <t>19.7</t>
  </si>
  <si>
    <t>19.7.1</t>
  </si>
  <si>
    <t>19.7.2</t>
  </si>
  <si>
    <t>19.7.3</t>
  </si>
  <si>
    <t>19.7.4</t>
  </si>
  <si>
    <t>19.7.5</t>
  </si>
  <si>
    <t>19.7.6</t>
  </si>
  <si>
    <t>19.7.7</t>
  </si>
  <si>
    <t>19.7.8</t>
  </si>
  <si>
    <t>19.7.9</t>
  </si>
  <si>
    <t>19.7.10</t>
  </si>
  <si>
    <t>19.7.11</t>
  </si>
  <si>
    <t>19.7.12</t>
  </si>
  <si>
    <t>19.7.13</t>
  </si>
  <si>
    <t>20.1.2</t>
  </si>
  <si>
    <t>20.1.3</t>
  </si>
  <si>
    <t>20.1.4</t>
  </si>
  <si>
    <t>20.2.2</t>
  </si>
  <si>
    <t>20.2.3</t>
  </si>
  <si>
    <t>20.3</t>
  </si>
  <si>
    <t>20.3.1</t>
  </si>
  <si>
    <t>20.3.2</t>
  </si>
  <si>
    <t>20.3.3</t>
  </si>
  <si>
    <t>20.3.4</t>
  </si>
  <si>
    <t>20.3.5</t>
  </si>
  <si>
    <t>20.3.6</t>
  </si>
  <si>
    <t>20.3.7</t>
  </si>
  <si>
    <t>20.4</t>
  </si>
  <si>
    <t>20.4.1</t>
  </si>
  <si>
    <t>20.4.2</t>
  </si>
  <si>
    <t>20.5</t>
  </si>
  <si>
    <t>20.5.1</t>
  </si>
  <si>
    <t>20.5.2</t>
  </si>
  <si>
    <t>20.5.3</t>
  </si>
  <si>
    <t>20.6</t>
  </si>
  <si>
    <t>20.6.1</t>
  </si>
  <si>
    <t>20.7</t>
  </si>
  <si>
    <t>20.7.1</t>
  </si>
  <si>
    <t>20.7.2</t>
  </si>
  <si>
    <t>20.7.3</t>
  </si>
  <si>
    <t>24.</t>
  </si>
  <si>
    <t>24.1.</t>
  </si>
  <si>
    <t>24.1.1</t>
  </si>
  <si>
    <t>24.1.2</t>
  </si>
  <si>
    <t>24.1.3</t>
  </si>
  <si>
    <t>24.1.4</t>
  </si>
  <si>
    <t>24.1.5</t>
  </si>
  <si>
    <t>24.1.6</t>
  </si>
  <si>
    <t>24.1.7</t>
  </si>
  <si>
    <t>24.1.8</t>
  </si>
  <si>
    <t>24.1.9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</si>
  <si>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</si>
  <si>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</si>
  <si>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</si>
  <si>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</si>
  <si>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</si>
  <si>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</si>
  <si>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</si>
  <si>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</si>
  <si>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</si>
  <si>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</si>
  <si>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</si>
  <si>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</si>
  <si>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</si>
  <si>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</si>
  <si>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</si>
  <si>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</si>
  <si>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</si>
  <si>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</si>
  <si>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</si>
  <si>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</si>
  <si>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</si>
  <si>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</si>
  <si>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</si>
  <si>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</si>
  <si>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</si>
  <si>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</si>
  <si>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</si>
  <si>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</si>
  <si>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</si>
  <si>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</si>
  <si>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</si>
  <si>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24.1.41</t>
  </si>
  <si>
    <t>24.1.42</t>
  </si>
  <si>
    <t>24.1.43</t>
  </si>
  <si>
    <t>24.1.44</t>
  </si>
  <si>
    <t>24.1.45</t>
  </si>
  <si>
    <t>24.1.46</t>
  </si>
  <si>
    <t>24.1.47</t>
  </si>
  <si>
    <t>24.1.48</t>
  </si>
  <si>
    <t>24.1.49</t>
  </si>
  <si>
    <t>24.1.50</t>
  </si>
  <si>
    <t>24.1.51</t>
  </si>
  <si>
    <t>24.1.52</t>
  </si>
  <si>
    <t>24.1.53</t>
  </si>
  <si>
    <t>24.1.54</t>
  </si>
  <si>
    <t>24.1.55</t>
  </si>
  <si>
    <t>24.1.56</t>
  </si>
  <si>
    <t>24.1.57</t>
  </si>
  <si>
    <t>24.1.58</t>
  </si>
  <si>
    <t>24.1.59</t>
  </si>
  <si>
    <t>24.1.60</t>
  </si>
  <si>
    <t>24.1.61</t>
  </si>
  <si>
    <t>24.1.62</t>
  </si>
  <si>
    <t>24.1.63</t>
  </si>
  <si>
    <t>24.1.64</t>
  </si>
  <si>
    <t>24.1.65</t>
  </si>
  <si>
    <t>24.1.66</t>
  </si>
  <si>
    <t>24.1.67</t>
  </si>
  <si>
    <t>24.1.68</t>
  </si>
  <si>
    <t>24.1.69</t>
  </si>
  <si>
    <t>24.1.70</t>
  </si>
  <si>
    <t>24.1.71</t>
  </si>
  <si>
    <t>24.1.72</t>
  </si>
  <si>
    <t>24.1.73</t>
  </si>
  <si>
    <t>24.1.74</t>
  </si>
  <si>
    <t>24.1.75</t>
  </si>
  <si>
    <t>24.1.76</t>
  </si>
  <si>
    <t>24.1.77</t>
  </si>
  <si>
    <t>24.1.78</t>
  </si>
  <si>
    <t>24.1.79</t>
  </si>
  <si>
    <t>24.1.80</t>
  </si>
  <si>
    <t>24.2.</t>
  </si>
  <si>
    <t>24.2.1</t>
  </si>
  <si>
    <t>24.2.2</t>
  </si>
  <si>
    <t>24.2.3</t>
  </si>
  <si>
    <t>24.2.4</t>
  </si>
  <si>
    <t>24.2.5</t>
  </si>
  <si>
    <t>24.2.6</t>
  </si>
  <si>
    <t>24.2.7</t>
  </si>
  <si>
    <t>24.2.8</t>
  </si>
  <si>
    <t>24.2.9</t>
  </si>
  <si>
    <t>24.2.10</t>
  </si>
  <si>
    <t>24.2.11</t>
  </si>
  <si>
    <t>24.2.12</t>
  </si>
  <si>
    <t>24.2.13</t>
  </si>
  <si>
    <t>24.2.14</t>
  </si>
  <si>
    <t>24.2.15</t>
  </si>
  <si>
    <t>24.2.16</t>
  </si>
  <si>
    <t>24.2.17</t>
  </si>
  <si>
    <t>24.2.18</t>
  </si>
  <si>
    <t>24.2.19</t>
  </si>
  <si>
    <t>24.2.20</t>
  </si>
  <si>
    <t>24.2.21</t>
  </si>
  <si>
    <t>24.2.22</t>
  </si>
  <si>
    <t>24.2.23</t>
  </si>
  <si>
    <t>24.2.24</t>
  </si>
  <si>
    <t>24.2.25</t>
  </si>
  <si>
    <t>24.2.26</t>
  </si>
  <si>
    <t>24.2.27</t>
  </si>
  <si>
    <t>24.2.28</t>
  </si>
  <si>
    <t>24.2.29</t>
  </si>
  <si>
    <t>24.2.30</t>
  </si>
  <si>
    <t>24.2.31</t>
  </si>
  <si>
    <t>24.2.32</t>
  </si>
  <si>
    <t>24.2.33</t>
  </si>
  <si>
    <t>24.2.34</t>
  </si>
  <si>
    <t>24.2.35</t>
  </si>
  <si>
    <t>24.2.36</t>
  </si>
  <si>
    <t>24.2.37</t>
  </si>
  <si>
    <t>24.2.38</t>
  </si>
  <si>
    <t>24.2.39</t>
  </si>
  <si>
    <t>24.2.40</t>
  </si>
  <si>
    <t>24.3.</t>
  </si>
  <si>
    <t>24.3.1.1</t>
  </si>
  <si>
    <t>24.3.1.2</t>
  </si>
  <si>
    <t>24.3.1.3</t>
  </si>
  <si>
    <t>24.3.1.4</t>
  </si>
  <si>
    <t>24.3.1.5</t>
  </si>
  <si>
    <t>24.3.1.6</t>
  </si>
  <si>
    <t>24.3.1.7</t>
  </si>
  <si>
    <t>24.3.1.8</t>
  </si>
  <si>
    <t>24.3.1.9</t>
  </si>
  <si>
    <t>24.3.1.10</t>
  </si>
  <si>
    <t>24.3.1.11</t>
  </si>
  <si>
    <t>24.3.1.12</t>
  </si>
  <si>
    <t>24.3.1.13</t>
  </si>
  <si>
    <t>24.3.1.14</t>
  </si>
  <si>
    <t>24.3.1.15</t>
  </si>
  <si>
    <t>24.3.1.16</t>
  </si>
  <si>
    <t>24.3.1.17</t>
  </si>
  <si>
    <t>24.3.1.18</t>
  </si>
  <si>
    <t>24.3.1.19</t>
  </si>
  <si>
    <t>24.3.1.20</t>
  </si>
  <si>
    <t>25.</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</si>
  <si>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</si>
  <si>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</si>
  <si>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</si>
  <si>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</si>
  <si>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</si>
  <si>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</si>
  <si>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</si>
  <si>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</si>
  <si>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</si>
  <si>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</si>
  <si>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</si>
  <si>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</si>
  <si>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</si>
  <si>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</si>
  <si>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</si>
  <si>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</si>
  <si>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</si>
  <si>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</si>
  <si>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</si>
  <si>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</si>
  <si>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</si>
  <si>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</si>
  <si>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</si>
  <si>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</si>
  <si>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</si>
  <si>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</si>
  <si>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</si>
  <si>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</si>
  <si>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</si>
  <si>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</si>
  <si>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</si>
  <si>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</si>
  <si>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</si>
  <si>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26.0</t>
  </si>
  <si>
    <t>26.1</t>
  </si>
  <si>
    <t>26.2</t>
  </si>
  <si>
    <t>26.3</t>
  </si>
  <si>
    <t>26.4</t>
  </si>
  <si>
    <t>26.5</t>
  </si>
  <si>
    <t>26.6</t>
  </si>
  <si>
    <t>26.7</t>
  </si>
  <si>
    <t>26.8</t>
  </si>
  <si>
    <t>26.9</t>
  </si>
  <si>
    <t>26.10</t>
  </si>
  <si>
    <t>26.11</t>
  </si>
  <si>
    <t>26.12</t>
  </si>
  <si>
    <t>26.13</t>
  </si>
  <si>
    <t>26.14</t>
  </si>
  <si>
    <t>26.15</t>
  </si>
  <si>
    <t>26.16</t>
  </si>
  <si>
    <t>26.17</t>
  </si>
  <si>
    <t>26.18</t>
  </si>
  <si>
    <t>26.19</t>
  </si>
  <si>
    <t>26.20</t>
  </si>
  <si>
    <t>26.21</t>
  </si>
  <si>
    <t>26.22</t>
  </si>
  <si>
    <t>26.23</t>
  </si>
  <si>
    <t>26.24</t>
  </si>
  <si>
    <t>26.25</t>
  </si>
  <si>
    <t>26.26</t>
  </si>
  <si>
    <t>26.27</t>
  </si>
  <si>
    <t>27.0</t>
  </si>
  <si>
    <t>27.1.</t>
  </si>
  <si>
    <t>27.1.1</t>
  </si>
  <si>
    <t>27.1.2</t>
  </si>
  <si>
    <t>27.1.3</t>
  </si>
  <si>
    <t>27.1.4</t>
  </si>
  <si>
    <t>27.1.5</t>
  </si>
  <si>
    <t>27.1.6</t>
  </si>
  <si>
    <t>27.1.7</t>
  </si>
  <si>
    <t>27.1.8</t>
  </si>
  <si>
    <t>27.1.9</t>
  </si>
  <si>
    <t>27.1.10</t>
  </si>
  <si>
    <t>27.1.11</t>
  </si>
  <si>
    <t>27.1.12</t>
  </si>
  <si>
    <t>27.1.13</t>
  </si>
  <si>
    <t>27.1.14</t>
  </si>
  <si>
    <t>27.1.15</t>
  </si>
  <si>
    <t>27.1.16</t>
  </si>
  <si>
    <t>27.1.17</t>
  </si>
  <si>
    <t>27.1.18</t>
  </si>
  <si>
    <t>27.1.19</t>
  </si>
  <si>
    <t>27.1.20</t>
  </si>
  <si>
    <t>27.1.21</t>
  </si>
  <si>
    <t>27.1.22</t>
  </si>
  <si>
    <t>27.1.23</t>
  </si>
  <si>
    <t>27.1.24</t>
  </si>
  <si>
    <t>27.1.25</t>
  </si>
  <si>
    <t>27.1.26</t>
  </si>
  <si>
    <t>27.1.27</t>
  </si>
  <si>
    <t>27.1.28</t>
  </si>
  <si>
    <t>27.1.29</t>
  </si>
  <si>
    <t>27.1.30</t>
  </si>
  <si>
    <t>27.1.31</t>
  </si>
  <si>
    <t>27.1.32</t>
  </si>
  <si>
    <t>27.2.</t>
  </si>
  <si>
    <t>27.2.1</t>
  </si>
  <si>
    <t>27.2.2</t>
  </si>
  <si>
    <t>27.2.3</t>
  </si>
  <si>
    <t>28.0</t>
  </si>
  <si>
    <t>28.1</t>
  </si>
  <si>
    <t>28.1.1</t>
  </si>
  <si>
    <t>28.1.2</t>
  </si>
  <si>
    <t>28.1.3</t>
  </si>
  <si>
    <t>28.1.4</t>
  </si>
  <si>
    <t>28.1.5</t>
  </si>
  <si>
    <t>28.2.</t>
  </si>
  <si>
    <t>28.2.1</t>
  </si>
  <si>
    <t>29.</t>
  </si>
  <si>
    <t>29.1</t>
  </si>
  <si>
    <t>29.1.1</t>
  </si>
  <si>
    <t>29.1.2</t>
  </si>
  <si>
    <t>29.1.3</t>
  </si>
  <si>
    <t>29.1.4</t>
  </si>
  <si>
    <t>29.1.5</t>
  </si>
  <si>
    <t>29.1.6</t>
  </si>
  <si>
    <t>29.1.7</t>
  </si>
  <si>
    <t>29.2</t>
  </si>
  <si>
    <t>29.2.1</t>
  </si>
  <si>
    <t>29.2.2</t>
  </si>
  <si>
    <t>29.3</t>
  </si>
  <si>
    <t>29.3.1</t>
  </si>
  <si>
    <t>30.1</t>
  </si>
  <si>
    <t>30.1.1</t>
  </si>
  <si>
    <t>30.1.2</t>
  </si>
  <si>
    <t>30.1.3</t>
  </si>
  <si>
    <t>30.2</t>
  </si>
  <si>
    <t>30.2.1</t>
  </si>
  <si>
    <t>30.2.2</t>
  </si>
  <si>
    <t>30.2.3</t>
  </si>
  <si>
    <t>30.2.4</t>
  </si>
  <si>
    <t>30.2.5</t>
  </si>
  <si>
    <t>30.2.6</t>
  </si>
  <si>
    <t xml:space="preserve"> CABO DE COBRE FLEXÍVEL ISOLADO, 16 MM², ANTI-CHAMA 0,6/1,0 KV, PARA DISTRIBUIÇÃO - FORNECIMENTO E INSTALAÇÃO. AF_10/2020</t>
  </si>
  <si>
    <t xml:space="preserve">TUBO PVC, SÉRIE R, ÁGUA PLUVIAL, DN 150 MM, FORNECIDO E INSTALADO EM RAMAL DE ENCAMINHAMENTO. AF_06/2022
</t>
  </si>
  <si>
    <t>COMPOSIÇÃO CUSTOS - INSTALAÇÕES ELÉTRICAS - LABORATÓRIOS - CAMPUS RECANTO DAS EMAS</t>
  </si>
  <si>
    <t>Etapa: Orçamento das instalaçõs elétricas do Laboratório - Campus  Recanto das Emas</t>
  </si>
  <si>
    <t>Àrea de construção (m²):</t>
  </si>
  <si>
    <t>PLANILHA DE COMPOSIÇÃO DE CUSTO UNITÁRIO - PARTE III</t>
  </si>
  <si>
    <t>CÓD. SINAPI</t>
  </si>
  <si>
    <t>QUANTIDADE</t>
  </si>
  <si>
    <t>PREÇO UNIT (R$)</t>
  </si>
  <si>
    <t>COMPOSIÇÃO DE CUSTOS UNITÁRIOS - IMPLANTAÇÃO</t>
  </si>
  <si>
    <t>INSTALAÇÃO ELÉTRICA PROVISÓRIA PARA CANTEIRO DE OBRAS</t>
  </si>
  <si>
    <t>1.2.1.1</t>
  </si>
  <si>
    <t>1.2.1.2</t>
  </si>
  <si>
    <t>1.2.1.3</t>
  </si>
  <si>
    <t>1.2.1.4</t>
  </si>
  <si>
    <t>1.2.1.5</t>
  </si>
  <si>
    <t>1.2.1.6</t>
  </si>
  <si>
    <t>CABO DE COBRE, FLEXIVEL, CLASSE 4 OU 5, ISOLACAO EM PVC/A, ANTICHAMA BWF-B, 1 CONDUTOR, 450/750 V, SECAO NOMINAL 6 MM2 - COR AZUL CLARA</t>
  </si>
  <si>
    <t>1.2.1.7</t>
  </si>
  <si>
    <t>CABO FLEXIVEL PVC 750 V, 4 CONDUTORES DE 4,0 MM2</t>
  </si>
  <si>
    <t>1.2.1.8</t>
  </si>
  <si>
    <t>CABO FLEXIVEL PVC 750 V, 4 CONDUTORES DE 6,0 MM2</t>
  </si>
  <si>
    <t>1.2.1.9</t>
  </si>
  <si>
    <t>CABO MULTIPOLAR DE COBRE, FLEXIVEL, CLASSE 4 OU 5, ISOLACAO EM HEPR, COBERTURA EM PVC-ST2, ANTICHAMA BWF-B, 0,6/1 KV, 3 CONDUTORES DE 2,5 MM2</t>
  </si>
  <si>
    <t>1.2.1.10</t>
  </si>
  <si>
    <t>1.2.1.11</t>
  </si>
  <si>
    <t>1.2.1.12</t>
  </si>
  <si>
    <t>1.2.1.13</t>
  </si>
  <si>
    <t>DISJUNTOR TERMOMAGNETICO PARA TRILHO DIN (IEC), TRIPOLAR, 25 A</t>
  </si>
  <si>
    <t>1.2.1.14</t>
  </si>
  <si>
    <t>DISJUNTOR TERMOMAGNETICO PARA TRILHO DIN (IEC), TRIPOLAR, 32 A</t>
  </si>
  <si>
    <t>1.2.1.15</t>
  </si>
  <si>
    <t>1.2.1.16</t>
  </si>
  <si>
    <t>1.2.1.17</t>
  </si>
  <si>
    <t>1.2.1.18</t>
  </si>
  <si>
    <t>1.2.1.19</t>
  </si>
  <si>
    <t>1.2.1.20</t>
  </si>
  <si>
    <t>1.2.1.21</t>
  </si>
  <si>
    <t>1.2.1.22</t>
  </si>
  <si>
    <t>1.2.1.23</t>
  </si>
  <si>
    <t>1.2.1.24</t>
  </si>
  <si>
    <t>1.2.1.25</t>
  </si>
  <si>
    <t>IMPLANTAÇÃO  - REDES PRIMÁRIAS</t>
  </si>
  <si>
    <t>EXECUÇÃO DE SISTEMA DE ELETRODUTOS (100 mm e 60 mm) E CAIXAS DE PASSAGENS, INCLUINDO ESCAVAÇÃO DE VALAS, NIVELAMENTO, INSTALAÇÃO DE TUBOS, INSTALAÇÃO DE CABO DE ATERRAMENTO, REATERRO COMPACTADO, NIVELAMENTOS, RECOMPOSIÇÃO DE SOLO, QUEBRA E RECOMPOSIÇÃO DE CALÇADA E ALVENARIA, DESCARTE DE TERRA EXCEDENTE E INTERLIGAÇÃO COM QUADROS</t>
  </si>
  <si>
    <t>2.1.24.1</t>
  </si>
  <si>
    <t>ESCAVAÇÃO MANUAL DE TERRENDO COM PROFUNDIDADE MENOR OU IGUAL A 1,30 M. AF_02/2021</t>
  </si>
  <si>
    <t>2.1.24.2</t>
  </si>
  <si>
    <t>COMPACTAÇÃO  DE FUNDO DE VALA COM LARGURA MENOR OU IGUAL A 1,5 M  (ACERTO DO SOLO NATURAL). AF_08/2020</t>
  </si>
  <si>
    <t>2.1.24.3</t>
  </si>
  <si>
    <t>PREPARO DE FUNDO, LARGURA MENOR QUE 1,5 M, COM CAMADA DE BRITA, LANÇAMENTO MANUAL, EM LOCAL COM NÍVEL BAIXO DE INTERFERÊNCIA. AF_06/2016</t>
  </si>
  <si>
    <t>2.1.24.4</t>
  </si>
  <si>
    <t>LASTRO DE AREIA MÉDIA/ BRITA "0". AF_07/2016</t>
  </si>
  <si>
    <t>2.1.24.5</t>
  </si>
  <si>
    <t>COMPACTAÇÃO MANUAL DE ATERRO DE  VALA COM LARGURA MENOR OU IGUAL A 1,5 M, A CADA 0,30 M  . AF_08/2020</t>
  </si>
  <si>
    <t>2.1.24.6</t>
  </si>
  <si>
    <t>ARGAMASSA TRAÇO 1:4 (EM VOLUME DE CIMENTO E AREIA MÉDIA ÚMIDA), PREPARO MANUAL. AF_08/2019 -  REPAROS GERAIS</t>
  </si>
  <si>
    <t>EXECUÇÃO DE TAMPA DE CONCRETO ARMADO, FERRO 8 MM, ESPESSURA 8 CM, CONCRETO 25 MPA, MOLDADA NA OBRA</t>
  </si>
  <si>
    <t>2.1.24.7</t>
  </si>
  <si>
    <t>ARMAÇÃO DE ESTRUTURAS DIVERSAS DE CONCRETO ARMADO, EXCETO VIGAS, PILARES, LAJES E FUNDAÇÕES, UTILIZANDO AÇO CA-50 DE 8,0 MM - MONTAGEM. AF_0</t>
  </si>
  <si>
    <t>2.1.24.8</t>
  </si>
  <si>
    <t>CONCRETO FCK = 20MPA, TRAÇO 1:2,3:2,7 (CIMENTO/ AREIA MÉDIA/ BRITA 1) - PREPARO MECÂNICO COM BETONEIRA 400 L. AF_07/2016</t>
  </si>
  <si>
    <t>2.1.24.9</t>
  </si>
  <si>
    <t>FABRICAÇÃO DE FÔRMA PARA LAJES, EM CHAPA DE MADEIRA COMPENSADA
RESINADA, E = 17 MM. AF_09/2020</t>
  </si>
  <si>
    <t>TAMPÃO FERRO FUNDIDO, MARCAÇÃO ELETRICIDADE /NEOENERGIA</t>
  </si>
  <si>
    <t>ACESSO PARA A PARTE INTERNA</t>
  </si>
  <si>
    <t>2.1.24.11</t>
  </si>
  <si>
    <t>DEMOLIÇÃO DE PISO/CALÇADA PARA INSTALAÇÃO DE TUBO DE FERRO/PVC, DIÂMETRO ATÉ 100 MM. AF_03/2024</t>
  </si>
  <si>
    <t>MÃO DE OBRA</t>
  </si>
  <si>
    <t>2.1.24.12</t>
  </si>
  <si>
    <t>Pedreiro com encargos complementares</t>
  </si>
  <si>
    <t>2.1.24.13</t>
  </si>
  <si>
    <t>Servente de pedreiro com encargos complentares</t>
  </si>
  <si>
    <t xml:space="preserve">TOTAL </t>
  </si>
  <si>
    <t>2.2.17.1</t>
  </si>
  <si>
    <t>m³</t>
  </si>
  <si>
    <t>CONCRETO USINADO CONVENCIONAL (NAO BOMBEAVEL) CLASSE DE RESISTENCIA C10, COM BRITA 1 E 2, SLUMP = 80 MM +/- 10 MM (NBR 8953)</t>
  </si>
  <si>
    <t>2.2.17.2</t>
  </si>
  <si>
    <t>2.2.17.3</t>
  </si>
  <si>
    <t>2.2.17.4</t>
  </si>
  <si>
    <t>2.2.17.5</t>
  </si>
  <si>
    <t>2.2.18.1</t>
  </si>
  <si>
    <t>2.2.18.2</t>
  </si>
  <si>
    <t>TOTAL PASSAGEM DE CABEAMENTO PRIMÁRIO</t>
  </si>
  <si>
    <t>2.3.16.1</t>
  </si>
  <si>
    <t>2.3.16.2</t>
  </si>
  <si>
    <t>2.3.16.3</t>
  </si>
  <si>
    <t>2.3.16.4</t>
  </si>
  <si>
    <t>2.3.16.5</t>
  </si>
  <si>
    <t>2.3.16.6</t>
  </si>
  <si>
    <t>2.3.16.7</t>
  </si>
  <si>
    <t>2.3.16.8</t>
  </si>
  <si>
    <t>2.3.16.9</t>
  </si>
  <si>
    <t>2.3.16.10</t>
  </si>
  <si>
    <t>2.3.16.11</t>
  </si>
  <si>
    <t>2.3.16.12</t>
  </si>
  <si>
    <t>2.3.16.13</t>
  </si>
  <si>
    <t>2.3.17.1</t>
  </si>
  <si>
    <t>2.3.17.2</t>
  </si>
  <si>
    <t>2.4.22.1</t>
  </si>
  <si>
    <t>ELETRICISTA INDUSTRIAL COM ENCARGOS COMPLEMENTARES</t>
  </si>
  <si>
    <t>2.4.22.2</t>
  </si>
  <si>
    <t>INFRAESTRUTURA INTERNA BLOCO LABORATÓRIOS</t>
  </si>
  <si>
    <t>3.1.1.38.</t>
  </si>
  <si>
    <t>MONTAGEM DO QUADRO GERAL DE DISTRIBUIÇÃO (QGD)</t>
  </si>
  <si>
    <t>3.1.1.38.1</t>
  </si>
  <si>
    <t>3.1.1.38.2</t>
  </si>
  <si>
    <t>3.1.1.38.3</t>
  </si>
  <si>
    <t>3.1.2.36.1</t>
  </si>
  <si>
    <t>3.1.2.36.2</t>
  </si>
  <si>
    <t>3.1.3.35.1</t>
  </si>
  <si>
    <t>3.1.3.35.2</t>
  </si>
  <si>
    <t>3.1.4.36.2</t>
  </si>
  <si>
    <t>3.1.4.36.3</t>
  </si>
  <si>
    <t>3.2.1.19.1</t>
  </si>
  <si>
    <t>3.2.1.19.2</t>
  </si>
  <si>
    <t>3.2.1.23.1</t>
  </si>
  <si>
    <t>Montador com Encargos complementares</t>
  </si>
  <si>
    <t>3.2.1.23.2</t>
  </si>
  <si>
    <t>Ajudante especializado com Encargos complementares</t>
  </si>
  <si>
    <t>3.2.1.24.1</t>
  </si>
  <si>
    <t>3.2.1.24.2</t>
  </si>
  <si>
    <t>3.2.1.25.1</t>
  </si>
  <si>
    <t>3.2.1.25.2</t>
  </si>
  <si>
    <t>4.1.9.3</t>
  </si>
  <si>
    <t>4.1.9.3.3</t>
  </si>
  <si>
    <t>4.1.9.3.4</t>
  </si>
  <si>
    <t>4.2.40.1</t>
  </si>
  <si>
    <t>4.2.40.2</t>
  </si>
  <si>
    <t>4.3.1.20.1</t>
  </si>
  <si>
    <t>4.3.1.20.2</t>
  </si>
  <si>
    <t>5.10.1</t>
  </si>
  <si>
    <t>5.10.2</t>
  </si>
  <si>
    <t>5.10.3</t>
  </si>
  <si>
    <t>5.10.4</t>
  </si>
  <si>
    <t>5.11.1</t>
  </si>
  <si>
    <t>5.11.2</t>
  </si>
  <si>
    <t>5.11.3</t>
  </si>
  <si>
    <t>5.11.4</t>
  </si>
  <si>
    <t>INSTALAÇÃO DE CONDICIONADOR DE AR TIPO SPLIT, 18000-24000 BTU</t>
  </si>
  <si>
    <t>5.12.1</t>
  </si>
  <si>
    <t>5.12.2</t>
  </si>
  <si>
    <t>5.12.3</t>
  </si>
  <si>
    <t>5.12.4</t>
  </si>
  <si>
    <t>INSTALAÇÃO DE CONDICIONADOR DE AR TIPO SPLIT, 36000 BTU</t>
  </si>
  <si>
    <t>5.13.1</t>
  </si>
  <si>
    <t>5.13.2</t>
  </si>
  <si>
    <t>5.13.3</t>
  </si>
  <si>
    <t>5.13.4</t>
  </si>
  <si>
    <t>6.27.1</t>
  </si>
  <si>
    <t>6.27.2</t>
  </si>
  <si>
    <t>6.27.3</t>
  </si>
  <si>
    <t>6.27.4</t>
  </si>
  <si>
    <t>TOTAL MONTAGEM E INSTALAÇÃO DE SISTEMAS DE SPDA E ATERRAMENTO</t>
  </si>
  <si>
    <t>19.6.29.1</t>
  </si>
  <si>
    <t>19.6.29.2</t>
  </si>
  <si>
    <t>19.6.29.3</t>
  </si>
  <si>
    <t>TOTAL MONTAGEM COMPLETA DE RACK PAREDE COMPOSTO POR SUPORTES, DIO, GUIAS, EQUIPAMENTOS, CABEAMENTOS, CONEXÕES E TESTES</t>
  </si>
  <si>
    <t>CCU-E-173</t>
  </si>
  <si>
    <t>MONTAGEM E INSTALAÇÃO DO NOBREAK - PAV ADMINISTRATIVO/PEDAGÓGICO (EXCETO ELETROCALHAS)</t>
  </si>
  <si>
    <t>7.1.32.1</t>
  </si>
  <si>
    <t>Eletrotécnico com Encargos complementares</t>
  </si>
  <si>
    <t>7.1.32.2</t>
  </si>
  <si>
    <t>7.1.32.3</t>
  </si>
  <si>
    <t>FABRICAÇÃO DE FÔRMA PARA LAJES, EM CHAPA DE MADEIRA COMPENSADA RESINADA, E = 17 MM. AF_09/2020</t>
  </si>
  <si>
    <t>COMPOSIÇÃO CUSTOS - EDIFICAÇÕES - LABORATÓRIOS - CAMPUS RECANTO DAS EMAS</t>
  </si>
  <si>
    <t>Referência de Preços: SINAPI -Distrito Federal - DATA REFERÊNCIA TÉCNICA: 06/2025</t>
  </si>
  <si>
    <t>Referência: Sinapi - Referência Técnica 06/2025</t>
  </si>
  <si>
    <t>Obra:Construção do Bloco de Laboratório / Administrativo   do Campus Recanto das Emas</t>
  </si>
  <si>
    <t>NIPLE, EM FERRO GALVANIZADO, DN 65 (2 1/2"), CONEXÃO ROSQUEADA, INSTAL ADO EM PRUMADAS - FORNECIMENTO E INSTALAÇÃO. AF_10/2020</t>
  </si>
  <si>
    <t>Painel de preços</t>
  </si>
  <si>
    <t>cotação</t>
  </si>
  <si>
    <t>SIT PI</t>
  </si>
  <si>
    <t>sinapi</t>
  </si>
  <si>
    <t xml:space="preserve">IMPLANTAÇÃO INSTALAÇÕES ELÉTRICAS - REDE PRIMÁRIA CONVENCIONAL </t>
  </si>
  <si>
    <t>INFRAESTRUTURA INTERNA - INSTALAÇÕES ELÉTRICAS - BLOCO LABORATÓRIOS</t>
  </si>
  <si>
    <t>14</t>
  </si>
  <si>
    <t>IMPLANTAÇÃO - INSTALAÇÕES ELÉTRICAS -  REDES PRIMÁRIAS</t>
  </si>
  <si>
    <t>MÊS 16</t>
  </si>
  <si>
    <t>MÊS 17</t>
  </si>
  <si>
    <t>MÊS 18</t>
  </si>
  <si>
    <t xml:space="preserve">TUBO DE CONCRETO (SIMPLES) PARA REDES COLETORAS DE ÁGUAS PLUVIAIS, DIÂMETRO DE 400 MM, JUNTA RÍGIDA, INSTALADO EM LOCAL COM BAIXO NÍVEL DE INTERFERÊNCIAS - FORNECIMENTO E ASSENTAMENTO. AF_03/2024
</t>
  </si>
  <si>
    <t>CAMPUS RECANTO DAS EMAS</t>
  </si>
  <si>
    <t>BLOCO DE LABORATÓRIO / ADMINISTRATIVO DO CAMPUS RECANTO DAS EMAS</t>
  </si>
  <si>
    <t>06/2025</t>
  </si>
  <si>
    <t>EXECUÇÃO DE PISO  EM GRANILITE, MARMORITE OU GRANITINA</t>
  </si>
  <si>
    <t>EXECUÇÃO DE  ALVENARIA DE VEDAÇÃO DE BLOCOS CERÂMICOS</t>
  </si>
  <si>
    <t>Nome do Responsável técnico</t>
  </si>
  <si>
    <t>Responsável Técnico</t>
  </si>
  <si>
    <t>_______________________</t>
  </si>
  <si>
    <t>Responsável técnico</t>
  </si>
  <si>
    <t>EXECUÇÃO DA OBRA - 15 MESES</t>
  </si>
  <si>
    <t xml:space="preserve">Prazo de execução:   450 dias </t>
  </si>
  <si>
    <t>BONIFICAÇÃO E DESPESAS INDIRETAS - B.D.I. EDIFICAÇÃO - (%) ..:</t>
  </si>
  <si>
    <t>BONIFICAÇÃO E DESPESAS INDIRETAS - EQUIPAMENTOS -  B.D.I.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</si>
</sst>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43" formatCode="_-* #,##0.00_-;\-* #,##0.00_-;_-* &quot;-&quot;??_-;_-@_-"/>
    <numFmt numFmtId="164" formatCode="_(* #,##0.00_);_(* \(#,##0.00\);_(* \-??_);_(@_)"/>
    <numFmt numFmtId="165" formatCode="_(* #,##0.0000_);_(* \(#,##0.0000\);_(* \-??_);_(@_)"/>
    <numFmt numFmtId="166" formatCode="_(&quot;R$ &quot;* #,##0.00_);_(&quot;R$ &quot;* \(#,##0.00\);_(&quot;R$ &quot;* \-??_);_(@_)"/>
    <numFmt numFmtId="167" formatCode="_-&quot;R$ &quot;* #,##0.00_-;&quot;-R$ &quot;* #,##0.00_-;_-&quot;R$ &quot;* \-??_-;_-@_-"/>
    <numFmt numFmtId="168" formatCode="_-* #,##0.00_-;\-* #,##0.00_-;_-* \-??_-;_-@_-"/>
    <numFmt numFmtId="169" formatCode="General&quot; m²&quot;"/>
    <numFmt numFmtId="170" formatCode="0.00&quot; m²&quot;"/>
    <numFmt numFmtId="171" formatCode="#,##0.00\ ;&quot; (&quot;#,##0.00\);&quot; -&quot;#\ ;@\ "/>
    <numFmt numFmtId="172" formatCode="0.0%"/>
    <numFmt numFmtId="173" formatCode="#,##0.000000000"/>
    <numFmt numFmtId="174" formatCode="0.000"/>
    <numFmt numFmtId="175" formatCode="0.000%"/>
    <numFmt numFmtId="176" formatCode="#,##0.00&quot; &quot;;#,##0.00&quot; &quot;;&quot;-&quot;#&quot; &quot;;&quot; &quot;@&quot; &quot;"/>
    <numFmt numFmtId="177" formatCode="_-* #,##0.00_-;\-* #,##0.00_-;_-* &quot;-&quot;??_-;_-@"/>
    <numFmt numFmtId="178" formatCode="d\.m\.yy"/>
    <numFmt numFmtId="179" formatCode="d\.m"/>
  </numFmts>
  <fonts count="109" x14ac:knownFonts="1">
    <font>
      <sz val="11"/>
      <color rgb="FF000000"/>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b/>
      <i/>
      <sz val="10"/>
      <color rgb="FF000000"/>
      <name val="Arial"/>
      <family val="2"/>
    </font>
    <font>
      <b/>
      <sz val="10"/>
      <color rgb="FF000000"/>
      <name val="Arial"/>
      <family val="2"/>
    </font>
    <font>
      <sz val="11"/>
      <color rgb="FF000000"/>
      <name val="Calibri"/>
      <family val="2"/>
      <scheme val="minor"/>
    </font>
    <font>
      <sz val="8"/>
      <color rgb="FF000000"/>
      <name val="Arial"/>
      <family val="2"/>
    </font>
    <font>
      <sz val="8"/>
      <name val="Arial"/>
      <family val="2"/>
    </font>
    <font>
      <sz val="8"/>
      <color rgb="FFFF0000"/>
      <name val="Arial"/>
      <family val="2"/>
    </font>
    <font>
      <sz val="11"/>
      <color indexed="8"/>
      <name val="Calibri"/>
      <family val="2"/>
    </font>
    <font>
      <sz val="8"/>
      <color indexed="8"/>
      <name val="Arial"/>
      <family val="2"/>
    </font>
    <font>
      <b/>
      <sz val="8"/>
      <color indexed="8"/>
      <name val="Arial"/>
      <family val="2"/>
    </font>
    <font>
      <b/>
      <sz val="8"/>
      <name val="Arial"/>
      <family val="2"/>
    </font>
    <font>
      <b/>
      <sz val="10"/>
      <name val="Arial"/>
      <family val="2"/>
    </font>
    <font>
      <sz val="10"/>
      <color indexed="8"/>
      <name val="Arial"/>
      <family val="2"/>
    </font>
    <font>
      <b/>
      <sz val="10"/>
      <color indexed="8"/>
      <name val="Arial"/>
      <family val="2"/>
    </font>
    <font>
      <sz val="10"/>
      <name val="Arial"/>
      <family val="2"/>
    </font>
    <font>
      <b/>
      <sz val="18"/>
      <name val="Arial"/>
      <family val="2"/>
    </font>
    <font>
      <sz val="22"/>
      <name val="Arial"/>
      <family val="2"/>
    </font>
    <font>
      <sz val="22"/>
      <name val="Times New Roman"/>
      <family val="1"/>
    </font>
    <font>
      <b/>
      <sz val="22"/>
      <name val="Arial"/>
      <family val="2"/>
    </font>
    <font>
      <b/>
      <sz val="12"/>
      <name val="Arial"/>
      <family val="2"/>
    </font>
    <font>
      <sz val="9"/>
      <color indexed="8"/>
      <name val="Arial"/>
      <family val="2"/>
    </font>
    <font>
      <b/>
      <sz val="12"/>
      <color indexed="8"/>
      <name val="Arial"/>
      <family val="2"/>
    </font>
    <font>
      <sz val="11"/>
      <name val="Arial"/>
      <family val="2"/>
    </font>
    <font>
      <b/>
      <sz val="9"/>
      <color indexed="8"/>
      <name val="Arial"/>
      <family val="2"/>
    </font>
    <font>
      <b/>
      <sz val="20"/>
      <color theme="1"/>
      <name val="Calibri"/>
      <family val="2"/>
      <scheme val="minor"/>
    </font>
    <font>
      <b/>
      <sz val="15"/>
      <color theme="1"/>
      <name val="Calibri"/>
      <family val="2"/>
      <scheme val="minor"/>
    </font>
    <font>
      <sz val="12"/>
      <color theme="1"/>
      <name val="Calibri"/>
      <family val="2"/>
      <scheme val="minor"/>
    </font>
    <font>
      <b/>
      <u/>
      <sz val="14"/>
      <color theme="1"/>
      <name val="Calibri"/>
      <family val="2"/>
      <scheme val="minor"/>
    </font>
    <font>
      <b/>
      <sz val="14"/>
      <color theme="1"/>
      <name val="Calibri"/>
      <family val="2"/>
      <scheme val="minor"/>
    </font>
    <font>
      <b/>
      <sz val="14"/>
      <color rgb="FF002060"/>
      <name val="Calibri"/>
      <family val="2"/>
      <scheme val="minor"/>
    </font>
    <font>
      <sz val="12"/>
      <name val="Arial"/>
      <family val="2"/>
    </font>
    <font>
      <i/>
      <sz val="9"/>
      <name val="Calibri"/>
      <family val="2"/>
      <scheme val="minor"/>
    </font>
    <font>
      <i/>
      <sz val="12"/>
      <name val="Calibri"/>
      <family val="2"/>
      <scheme val="minor"/>
    </font>
    <font>
      <b/>
      <i/>
      <sz val="12"/>
      <name val="Calibri"/>
      <family val="2"/>
      <scheme val="minor"/>
    </font>
    <font>
      <b/>
      <sz val="12"/>
      <name val="Calibri"/>
      <family val="2"/>
      <scheme val="minor"/>
    </font>
    <font>
      <sz val="10"/>
      <color theme="1"/>
      <name val="Calibri"/>
      <family val="2"/>
      <scheme val="minor"/>
    </font>
    <font>
      <sz val="10"/>
      <name val="Calibri"/>
      <family val="2"/>
      <scheme val="minor"/>
    </font>
    <font>
      <b/>
      <sz val="12"/>
      <color theme="1"/>
      <name val="Calibri"/>
      <family val="2"/>
      <scheme val="minor"/>
    </font>
    <font>
      <b/>
      <sz val="8"/>
      <color indexed="8"/>
      <name val="Verdana"/>
      <family val="2"/>
    </font>
    <font>
      <b/>
      <sz val="8"/>
      <name val="Verdana"/>
      <family val="2"/>
    </font>
    <font>
      <sz val="8"/>
      <name val="Verdana"/>
      <family val="2"/>
    </font>
    <font>
      <b/>
      <sz val="11"/>
      <color indexed="8"/>
      <name val="Calibri"/>
      <family val="2"/>
    </font>
    <font>
      <sz val="8"/>
      <name val="Calibri"/>
      <family val="2"/>
    </font>
    <font>
      <sz val="8"/>
      <color indexed="10"/>
      <name val="Calibri"/>
      <family val="2"/>
    </font>
    <font>
      <b/>
      <sz val="10"/>
      <name val="Calibri"/>
      <family val="2"/>
    </font>
    <font>
      <b/>
      <sz val="10"/>
      <color indexed="8"/>
      <name val="Calibri"/>
      <family val="2"/>
    </font>
    <font>
      <b/>
      <sz val="8"/>
      <name val="Calibri"/>
      <family val="2"/>
    </font>
    <font>
      <b/>
      <sz val="8"/>
      <color indexed="8"/>
      <name val="Calibri"/>
      <family val="2"/>
    </font>
    <font>
      <sz val="11"/>
      <color rgb="FFFF0000"/>
      <name val="Calibri"/>
      <family val="2"/>
    </font>
    <font>
      <sz val="8"/>
      <color indexed="8"/>
      <name val="Calibri"/>
      <family val="2"/>
    </font>
    <font>
      <b/>
      <sz val="11"/>
      <color rgb="FF000000"/>
      <name val="Calibri"/>
      <family val="2"/>
      <scheme val="minor"/>
    </font>
    <font>
      <sz val="9"/>
      <name val="Arial"/>
      <family val="2"/>
    </font>
    <font>
      <sz val="10"/>
      <color theme="1"/>
      <name val="Arial"/>
      <family val="2"/>
    </font>
    <font>
      <b/>
      <i/>
      <sz val="8"/>
      <color indexed="8"/>
      <name val="Arial"/>
      <family val="2"/>
    </font>
    <font>
      <i/>
      <sz val="10"/>
      <color indexed="8"/>
      <name val="Arial"/>
      <family val="2"/>
    </font>
    <font>
      <sz val="9"/>
      <name val="Times New Roman"/>
      <family val="1"/>
    </font>
    <font>
      <sz val="9"/>
      <color indexed="8"/>
      <name val="Times New Roman"/>
      <family val="1"/>
    </font>
    <font>
      <b/>
      <sz val="9"/>
      <name val="Times New Roman"/>
      <family val="1"/>
    </font>
    <font>
      <b/>
      <sz val="9"/>
      <color indexed="8"/>
      <name val="Times New Roman"/>
      <family val="1"/>
    </font>
    <font>
      <sz val="8"/>
      <color rgb="FF000000"/>
      <name val="Verdana"/>
      <family val="2"/>
    </font>
    <font>
      <u/>
      <sz val="11"/>
      <color theme="10"/>
      <name val="Calibri"/>
      <family val="2"/>
      <scheme val="minor"/>
    </font>
    <font>
      <sz val="11"/>
      <color rgb="FF000000"/>
      <name val="Calibri"/>
      <family val="2"/>
    </font>
    <font>
      <sz val="8"/>
      <color indexed="8"/>
      <name val="Courier"/>
      <family val="3"/>
    </font>
    <font>
      <sz val="8"/>
      <color indexed="8"/>
      <name val="Verdana"/>
      <family val="2"/>
    </font>
    <font>
      <sz val="10"/>
      <color rgb="FF000000"/>
      <name val="Verdana"/>
      <family val="2"/>
    </font>
    <font>
      <sz val="8"/>
      <name val="Calibri"/>
      <family val="2"/>
      <scheme val="minor"/>
    </font>
    <font>
      <b/>
      <sz val="9"/>
      <name val="Arial"/>
      <family val="2"/>
    </font>
    <font>
      <sz val="11"/>
      <color theme="1"/>
      <name val="Calibri"/>
      <family val="2"/>
    </font>
    <font>
      <sz val="8"/>
      <color theme="1"/>
      <name val="Verdana"/>
      <family val="2"/>
    </font>
    <font>
      <b/>
      <sz val="10"/>
      <color theme="1"/>
      <name val="Calibri"/>
      <family val="2"/>
    </font>
    <font>
      <sz val="10"/>
      <color theme="1"/>
      <name val="Calibri"/>
      <family val="2"/>
    </font>
    <font>
      <b/>
      <sz val="8"/>
      <color theme="1"/>
      <name val="Verdana"/>
      <family val="2"/>
    </font>
    <font>
      <b/>
      <sz val="8"/>
      <color theme="1"/>
      <name val="Calibri"/>
      <family val="2"/>
    </font>
    <font>
      <b/>
      <sz val="9"/>
      <color theme="1"/>
      <name val="Calibri"/>
      <family val="2"/>
    </font>
    <font>
      <b/>
      <sz val="11"/>
      <color theme="1"/>
      <name val="Calibri"/>
      <family val="2"/>
    </font>
    <font>
      <sz val="9"/>
      <color theme="1"/>
      <name val="Arial"/>
      <family val="2"/>
    </font>
    <font>
      <b/>
      <sz val="10"/>
      <color theme="1"/>
      <name val="Aptos Narrow"/>
      <family val="2"/>
    </font>
    <font>
      <b/>
      <sz val="10"/>
      <color theme="1"/>
      <name val="Arial"/>
      <family val="2"/>
    </font>
    <font>
      <sz val="11"/>
      <color theme="1"/>
      <name val="Aptos Narrow"/>
      <family val="2"/>
    </font>
    <font>
      <b/>
      <sz val="9"/>
      <color theme="1"/>
      <name val="Arial"/>
      <family val="2"/>
    </font>
    <font>
      <b/>
      <sz val="12"/>
      <color theme="1"/>
      <name val="Calibri"/>
      <family val="2"/>
    </font>
    <font>
      <sz val="11"/>
      <name val="Aptos Narrow"/>
      <family val="2"/>
    </font>
    <font>
      <b/>
      <sz val="11"/>
      <color theme="1"/>
      <name val="Arial"/>
      <family val="2"/>
    </font>
    <font>
      <i/>
      <sz val="9"/>
      <color theme="1"/>
      <name val="Arial"/>
      <family val="2"/>
    </font>
    <font>
      <sz val="9"/>
      <color theme="1"/>
      <name val="Verdana"/>
      <family val="2"/>
    </font>
    <font>
      <i/>
      <sz val="10"/>
      <color theme="1"/>
      <name val="Arial"/>
      <family val="2"/>
    </font>
    <font>
      <b/>
      <sz val="11"/>
      <color theme="1"/>
      <name val="Aptos Narrow"/>
      <family val="2"/>
    </font>
    <font>
      <b/>
      <sz val="10"/>
      <color theme="1"/>
      <name val="Times New Roman"/>
      <family val="1"/>
    </font>
    <font>
      <i/>
      <sz val="9"/>
      <color theme="1"/>
      <name val="Verdana"/>
      <family val="2"/>
    </font>
    <font>
      <b/>
      <sz val="9"/>
      <color theme="1"/>
      <name val="Times New Roman"/>
      <family val="1"/>
    </font>
  </fonts>
  <fills count="8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gray0625">
        <fgColor rgb="FF000000"/>
      </patternFill>
    </fill>
    <fill>
      <patternFill patternType="solid">
        <fgColor indexed="65"/>
        <bgColor rgb="FF000000"/>
      </patternFill>
    </fill>
    <fill>
      <patternFill patternType="solid">
        <fgColor rgb="FFE6E6E6"/>
        <bgColor rgb="FF000000"/>
      </patternFill>
    </fill>
    <fill>
      <patternFill patternType="solid">
        <fgColor rgb="FFFFC000"/>
        <bgColor indexed="64"/>
      </patternFill>
    </fill>
    <fill>
      <patternFill patternType="solid">
        <fgColor rgb="FFFFFFFF"/>
        <bgColor rgb="FFFFFFFF"/>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31"/>
      </patternFill>
    </fill>
    <fill>
      <patternFill patternType="solid">
        <fgColor theme="0" tint="-0.249977111117893"/>
        <bgColor indexed="23"/>
      </patternFill>
    </fill>
    <fill>
      <patternFill patternType="solid">
        <fgColor indexed="9"/>
        <bgColor indexed="26"/>
      </patternFill>
    </fill>
    <fill>
      <patternFill patternType="solid">
        <fgColor theme="4"/>
        <bgColor indexed="31"/>
      </patternFill>
    </fill>
    <fill>
      <patternFill patternType="solid">
        <fgColor indexed="22"/>
        <bgColor indexed="31"/>
      </patternFill>
    </fill>
    <fill>
      <patternFill patternType="solid">
        <fgColor theme="4" tint="0.59999389629810485"/>
        <bgColor indexed="64"/>
      </patternFill>
    </fill>
    <fill>
      <patternFill patternType="solid">
        <fgColor rgb="FF0070C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39997558519241921"/>
        <bgColor indexed="23"/>
      </patternFill>
    </fill>
    <fill>
      <patternFill patternType="solid">
        <fgColor theme="5" tint="0.59999389629810485"/>
        <bgColor indexed="31"/>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4" tint="0.79998168889431442"/>
        <bgColor rgb="FF000000"/>
      </patternFill>
    </fill>
    <fill>
      <patternFill patternType="solid">
        <fgColor rgb="FFFFFFFF"/>
        <bgColor indexed="64"/>
      </patternFill>
    </fill>
    <fill>
      <patternFill patternType="solid">
        <fgColor indexed="9"/>
        <bgColor indexed="8"/>
      </patternFill>
    </fill>
    <fill>
      <patternFill patternType="solid">
        <fgColor theme="7" tint="0.39997558519241921"/>
        <bgColor indexed="64"/>
      </patternFill>
    </fill>
    <fill>
      <patternFill patternType="solid">
        <fgColor theme="0"/>
        <bgColor indexed="64"/>
      </patternFill>
    </fill>
    <fill>
      <patternFill patternType="solid">
        <fgColor theme="0"/>
        <bgColor indexed="23"/>
      </patternFill>
    </fill>
    <fill>
      <patternFill patternType="solid">
        <fgColor theme="9"/>
        <bgColor indexed="64"/>
      </patternFill>
    </fill>
    <fill>
      <patternFill patternType="solid">
        <fgColor rgb="FFC0C0C0"/>
        <bgColor rgb="FFC0C0C0"/>
      </patternFill>
    </fill>
    <fill>
      <patternFill patternType="solid">
        <fgColor rgb="FF00B050"/>
        <bgColor rgb="FF00B050"/>
      </patternFill>
    </fill>
    <fill>
      <patternFill patternType="solid">
        <fgColor rgb="FFB3E5A1"/>
        <bgColor rgb="FFB3E5A1"/>
      </patternFill>
    </fill>
    <fill>
      <patternFill patternType="solid">
        <fgColor rgb="FFD8D8D8"/>
        <bgColor rgb="FFD8D8D8"/>
      </patternFill>
    </fill>
    <fill>
      <patternFill patternType="solid">
        <fgColor rgb="FFFFFF00"/>
        <bgColor rgb="FFFFFF00"/>
      </patternFill>
    </fill>
    <fill>
      <patternFill patternType="solid">
        <fgColor rgb="FFF4B083"/>
        <bgColor rgb="FFF4B083"/>
      </patternFill>
    </fill>
    <fill>
      <patternFill patternType="solid">
        <fgColor rgb="FFE2ECF7"/>
        <bgColor rgb="FFE2ECF7"/>
      </patternFill>
    </fill>
    <fill>
      <patternFill patternType="solid">
        <fgColor rgb="FFF2F2F2"/>
        <bgColor rgb="FFF2F2F2"/>
      </patternFill>
    </fill>
    <fill>
      <patternFill patternType="solid">
        <fgColor rgb="FFDBE9F7"/>
        <bgColor rgb="FFDBE9F7"/>
      </patternFill>
    </fill>
    <fill>
      <patternFill patternType="solid">
        <fgColor rgb="FFA6C9EB"/>
        <bgColor rgb="FFA6C9EB"/>
      </patternFill>
    </fill>
    <fill>
      <patternFill patternType="solid">
        <fgColor rgb="FFFAE2D5"/>
        <bgColor rgb="FFFAE2D5"/>
      </patternFill>
    </fill>
    <fill>
      <patternFill patternType="solid">
        <fgColor rgb="FF83CAEB"/>
        <bgColor rgb="FF83CAEB"/>
      </patternFill>
    </fill>
    <fill>
      <patternFill patternType="solid">
        <fgColor rgb="FFFF00FF"/>
        <bgColor rgb="FFFF00FF"/>
      </patternFill>
    </fill>
    <fill>
      <patternFill patternType="solid">
        <fgColor theme="0"/>
        <bgColor theme="0"/>
      </patternFill>
    </fill>
    <fill>
      <patternFill patternType="solid">
        <fgColor rgb="FFF1CEEE"/>
        <bgColor rgb="FFF1CEEE"/>
      </patternFill>
    </fill>
    <fill>
      <patternFill patternType="solid">
        <fgColor rgb="FFA5A5A5"/>
        <bgColor rgb="FFA5A5A5"/>
      </patternFill>
    </fill>
    <fill>
      <patternFill patternType="solid">
        <fgColor theme="2"/>
        <bgColor indexed="64"/>
      </patternFill>
    </fill>
    <fill>
      <patternFill patternType="solid">
        <fgColor rgb="FFD9F2D0"/>
        <bgColor rgb="FFD9F2D0"/>
      </patternFill>
    </fill>
    <fill>
      <patternFill patternType="solid">
        <fgColor rgb="FFFFC000"/>
        <bgColor rgb="FFFFC000"/>
      </patternFill>
    </fill>
    <fill>
      <patternFill patternType="solid">
        <fgColor rgb="FFFFE598"/>
        <bgColor rgb="FFFFE598"/>
      </patternFill>
    </fill>
  </fills>
  <borders count="1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right style="hair">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hair">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8"/>
      </left>
      <right/>
      <top style="hair">
        <color indexed="8"/>
      </top>
      <bottom style="thin">
        <color indexed="8"/>
      </bottom>
      <diagonal/>
    </border>
    <border>
      <left style="hair">
        <color indexed="64"/>
      </left>
      <right style="hair">
        <color rgb="FF000000"/>
      </right>
      <top/>
      <bottom style="hair">
        <color rgb="FF000000"/>
      </bottom>
      <diagonal/>
    </border>
    <border>
      <left/>
      <right style="hair">
        <color rgb="FF000000"/>
      </right>
      <top/>
      <bottom style="hair">
        <color rgb="FF000000"/>
      </bottom>
      <diagonal/>
    </border>
    <border>
      <left/>
      <right/>
      <top/>
      <bottom style="hair">
        <color rgb="FF000000"/>
      </bottom>
      <diagonal/>
    </border>
    <border>
      <left/>
      <right style="thin">
        <color rgb="FFFFFFFF"/>
      </right>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bottom/>
      <diagonal/>
    </border>
    <border>
      <left style="hair">
        <color indexed="64"/>
      </left>
      <right style="hair">
        <color rgb="FF000000"/>
      </right>
      <top/>
      <bottom/>
      <diagonal/>
    </border>
    <border>
      <left/>
      <right style="hair">
        <color indexed="64"/>
      </right>
      <top/>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rgb="FF000000"/>
      </left>
      <right style="thin">
        <color rgb="FF000000"/>
      </right>
      <top style="thin">
        <color rgb="FF000000"/>
      </top>
      <bottom/>
      <diagonal/>
    </border>
    <border>
      <left/>
      <right style="hair">
        <color indexed="8"/>
      </right>
      <top/>
      <bottom style="thin">
        <color indexed="8"/>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top style="thin">
        <color rgb="FF000000"/>
      </top>
      <bottom style="hair">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right style="dotted">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right style="dotted">
        <color rgb="FF000000"/>
      </right>
      <top/>
      <bottom style="medium">
        <color rgb="FF000000"/>
      </bottom>
      <diagonal/>
    </border>
    <border>
      <left style="medium">
        <color rgb="FF000000"/>
      </left>
      <right style="dotted">
        <color rgb="FF000000"/>
      </right>
      <top/>
      <bottom style="medium">
        <color rgb="FF000000"/>
      </bottom>
      <diagonal/>
    </border>
    <border>
      <left style="dotted">
        <color rgb="FF000000"/>
      </left>
      <right style="thick">
        <color rgb="FF000000"/>
      </right>
      <top style="medium">
        <color rgb="FF000000"/>
      </top>
      <bottom style="medium">
        <color rgb="FF000000"/>
      </bottom>
      <diagonal/>
    </border>
    <border>
      <left style="medium">
        <color rgb="FF000000"/>
      </left>
      <right style="dotted">
        <color rgb="FF000000"/>
      </right>
      <top/>
      <bottom style="dotted">
        <color rgb="FF000000"/>
      </bottom>
      <diagonal/>
    </border>
    <border>
      <left/>
      <right style="dotted">
        <color rgb="FF000000"/>
      </right>
      <top/>
      <bottom style="dotted">
        <color rgb="FF000000"/>
      </bottom>
      <diagonal/>
    </border>
    <border>
      <left/>
      <right style="medium">
        <color rgb="FF000000"/>
      </right>
      <top/>
      <bottom style="dotted">
        <color rgb="FF000000"/>
      </bottom>
      <diagonal/>
    </border>
    <border>
      <left/>
      <right/>
      <top/>
      <bottom style="dotted">
        <color rgb="FF000000"/>
      </bottom>
      <diagonal/>
    </border>
    <border>
      <left style="medium">
        <color rgb="FF000000"/>
      </left>
      <right style="dotted">
        <color rgb="FF000000"/>
      </right>
      <top/>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medium">
        <color rgb="FF000000"/>
      </bottom>
      <diagonal/>
    </border>
    <border>
      <left style="dotted">
        <color rgb="FF000000"/>
      </left>
      <right/>
      <top/>
      <bottom style="medium">
        <color rgb="FF000000"/>
      </bottom>
      <diagonal/>
    </border>
    <border>
      <left style="dotted">
        <color rgb="FF000000"/>
      </left>
      <right style="medium">
        <color rgb="FF000000"/>
      </right>
      <top/>
      <bottom style="medium">
        <color rgb="FF000000"/>
      </bottom>
      <diagonal/>
    </border>
    <border>
      <left/>
      <right style="dotted">
        <color rgb="FF000000"/>
      </right>
      <top/>
      <bottom/>
      <diagonal/>
    </border>
    <border>
      <left/>
      <right style="thick">
        <color rgb="FF000000"/>
      </right>
      <top/>
      <bottom style="dotted">
        <color rgb="FF000000"/>
      </bottom>
      <diagonal/>
    </border>
    <border>
      <left style="thin">
        <color rgb="FF000000"/>
      </left>
      <right style="medium">
        <color rgb="FF000000"/>
      </right>
      <top/>
      <bottom style="medium">
        <color rgb="FF000000"/>
      </bottom>
      <diagonal/>
    </border>
  </borders>
  <cellStyleXfs count="6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33" fillId="0" borderId="0"/>
    <xf numFmtId="164" fontId="26" fillId="0" borderId="0" applyFill="0" applyBorder="0" applyAlignment="0" applyProtection="0"/>
    <xf numFmtId="164" fontId="26" fillId="0" borderId="0" applyFill="0" applyBorder="0" applyAlignment="0" applyProtection="0"/>
    <xf numFmtId="164" fontId="26" fillId="0" borderId="0" applyFill="0" applyBorder="0" applyAlignment="0" applyProtection="0"/>
    <xf numFmtId="0" fontId="41" fillId="0" borderId="0"/>
    <xf numFmtId="9" fontId="26" fillId="0" borderId="0" applyFill="0" applyBorder="0" applyAlignment="0" applyProtection="0"/>
    <xf numFmtId="167" fontId="26" fillId="0" borderId="0" applyFill="0" applyBorder="0" applyAlignment="0" applyProtection="0"/>
    <xf numFmtId="168" fontId="26" fillId="0" borderId="0" applyFill="0" applyBorder="0" applyAlignment="0" applyProtection="0"/>
    <xf numFmtId="0" fontId="26" fillId="0" borderId="0"/>
    <xf numFmtId="9" fontId="26" fillId="0" borderId="0" applyFill="0" applyBorder="0" applyAlignment="0" applyProtection="0"/>
    <xf numFmtId="0" fontId="33" fillId="0" borderId="0"/>
    <xf numFmtId="0" fontId="79" fillId="0" borderId="0" applyNumberFormat="0" applyFill="0" applyBorder="0" applyAlignment="0" applyProtection="0"/>
    <xf numFmtId="0" fontId="80" fillId="0" borderId="0"/>
    <xf numFmtId="43" fontId="22" fillId="0" borderId="0" applyFont="0" applyFill="0" applyBorder="0" applyAlignment="0" applyProtection="0"/>
    <xf numFmtId="0" fontId="26" fillId="0" borderId="0"/>
    <xf numFmtId="176" fontId="80"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058">
    <xf numFmtId="0" fontId="0" fillId="0" borderId="0" xfId="0"/>
    <xf numFmtId="0" fontId="19" fillId="0" borderId="0" xfId="0" applyFont="1"/>
    <xf numFmtId="4" fontId="19" fillId="0" borderId="0" xfId="0" applyNumberFormat="1" applyFont="1"/>
    <xf numFmtId="0" fontId="19" fillId="0" borderId="10" xfId="0" applyFont="1" applyBorder="1" applyAlignment="1">
      <alignment horizontal="right" wrapText="1"/>
    </xf>
    <xf numFmtId="0" fontId="19" fillId="0" borderId="11" xfId="0" applyFont="1" applyBorder="1" applyAlignment="1">
      <alignment horizontal="right" wrapText="1"/>
    </xf>
    <xf numFmtId="4" fontId="19" fillId="0" borderId="11" xfId="0" applyNumberFormat="1" applyFont="1" applyBorder="1" applyAlignment="1">
      <alignment horizontal="right" wrapText="1"/>
    </xf>
    <xf numFmtId="0" fontId="21" fillId="34" borderId="13" xfId="0" applyFont="1" applyFill="1" applyBorder="1" applyAlignment="1">
      <alignment horizontal="left" vertical="top" wrapText="1"/>
    </xf>
    <xf numFmtId="0" fontId="21" fillId="34" borderId="13" xfId="0" applyFont="1" applyFill="1" applyBorder="1" applyAlignment="1">
      <alignment horizontal="center" vertical="top" wrapText="1"/>
    </xf>
    <xf numFmtId="0" fontId="19" fillId="0" borderId="13" xfId="0" applyFont="1" applyBorder="1" applyAlignment="1">
      <alignment horizontal="left" vertical="top" wrapText="1"/>
    </xf>
    <xf numFmtId="0" fontId="19" fillId="0" borderId="13" xfId="0" applyFont="1" applyBorder="1" applyAlignment="1">
      <alignment horizontal="center" vertical="top" wrapText="1"/>
    </xf>
    <xf numFmtId="4" fontId="19" fillId="0" borderId="13" xfId="0" applyNumberFormat="1" applyFont="1" applyBorder="1" applyAlignment="1">
      <alignment horizontal="right" vertical="top" wrapText="1"/>
    </xf>
    <xf numFmtId="4" fontId="21" fillId="0" borderId="13" xfId="0" applyNumberFormat="1" applyFont="1" applyBorder="1" applyAlignment="1">
      <alignment horizontal="right" vertical="top" wrapText="1"/>
    </xf>
    <xf numFmtId="4" fontId="21" fillId="35" borderId="13" xfId="0" applyNumberFormat="1" applyFont="1" applyFill="1" applyBorder="1" applyAlignment="1">
      <alignment horizontal="right" vertical="top"/>
    </xf>
    <xf numFmtId="0" fontId="21" fillId="0" borderId="13" xfId="0" applyFont="1" applyBorder="1" applyAlignment="1">
      <alignment vertical="top" wrapText="1"/>
    </xf>
    <xf numFmtId="0" fontId="19" fillId="0" borderId="13" xfId="0" applyFont="1" applyBorder="1" applyAlignment="1">
      <alignment horizontal="center"/>
    </xf>
    <xf numFmtId="0" fontId="33" fillId="0" borderId="21" xfId="44" applyBorder="1" applyAlignment="1">
      <alignment horizontal="center" vertical="center" wrapText="1"/>
    </xf>
    <xf numFmtId="0" fontId="33" fillId="0" borderId="22" xfId="44" applyBorder="1" applyAlignment="1">
      <alignment horizontal="center" vertical="center" wrapText="1"/>
    </xf>
    <xf numFmtId="0" fontId="33" fillId="0" borderId="23" xfId="44" applyBorder="1" applyAlignment="1">
      <alignment horizontal="center" vertical="center" wrapText="1"/>
    </xf>
    <xf numFmtId="0" fontId="33" fillId="0" borderId="24" xfId="44" applyBorder="1" applyAlignment="1">
      <alignment horizontal="center" vertical="center" wrapText="1"/>
    </xf>
    <xf numFmtId="0" fontId="33" fillId="0" borderId="0" xfId="44" applyAlignment="1">
      <alignment horizontal="center" vertical="center" wrapText="1"/>
    </xf>
    <xf numFmtId="0" fontId="33" fillId="0" borderId="25" xfId="44" applyBorder="1" applyAlignment="1">
      <alignment horizontal="center" vertical="center" wrapText="1"/>
    </xf>
    <xf numFmtId="0" fontId="33" fillId="0" borderId="24" xfId="44" applyBorder="1"/>
    <xf numFmtId="0" fontId="33" fillId="0" borderId="0" xfId="44"/>
    <xf numFmtId="0" fontId="33" fillId="0" borderId="25" xfId="44" applyBorder="1"/>
    <xf numFmtId="0" fontId="35" fillId="0" borderId="24" xfId="44" applyFont="1" applyBorder="1"/>
    <xf numFmtId="0" fontId="36" fillId="0" borderId="0" xfId="44" applyFont="1" applyAlignment="1">
      <alignment horizontal="center"/>
    </xf>
    <xf numFmtId="0" fontId="35" fillId="0" borderId="0" xfId="44" applyFont="1"/>
    <xf numFmtId="0" fontId="35" fillId="0" borderId="25" xfId="44" applyFont="1" applyBorder="1"/>
    <xf numFmtId="0" fontId="37" fillId="0" borderId="24" xfId="44" applyFont="1" applyBorder="1"/>
    <xf numFmtId="0" fontId="37" fillId="0" borderId="0" xfId="44" applyFont="1"/>
    <xf numFmtId="0" fontId="37" fillId="0" borderId="25" xfId="44" applyFont="1" applyBorder="1"/>
    <xf numFmtId="0" fontId="37" fillId="0" borderId="24" xfId="44" applyFont="1" applyBorder="1" applyAlignment="1">
      <alignment horizontal="center"/>
    </xf>
    <xf numFmtId="0" fontId="37" fillId="0" borderId="0" xfId="44" applyFont="1" applyAlignment="1">
      <alignment horizontal="center"/>
    </xf>
    <xf numFmtId="0" fontId="37" fillId="0" borderId="25" xfId="44" applyFont="1" applyBorder="1" applyAlignment="1">
      <alignment horizontal="center"/>
    </xf>
    <xf numFmtId="0" fontId="33" fillId="0" borderId="27" xfId="44" applyBorder="1"/>
    <xf numFmtId="0" fontId="33" fillId="0" borderId="28" xfId="44" applyBorder="1"/>
    <xf numFmtId="0" fontId="33" fillId="0" borderId="29" xfId="44" applyBorder="1"/>
    <xf numFmtId="0" fontId="39" fillId="0" borderId="30" xfId="44" applyFont="1" applyBorder="1"/>
    <xf numFmtId="0" fontId="31" fillId="0" borderId="31" xfId="44" applyFont="1" applyBorder="1"/>
    <xf numFmtId="0" fontId="39" fillId="0" borderId="33" xfId="44" applyFont="1" applyBorder="1"/>
    <xf numFmtId="0" fontId="31" fillId="0" borderId="0" xfId="44" applyFont="1"/>
    <xf numFmtId="0" fontId="39" fillId="0" borderId="33" xfId="44" applyFont="1" applyBorder="1" applyAlignment="1">
      <alignment horizontal="left"/>
    </xf>
    <xf numFmtId="164" fontId="31" fillId="0" borderId="0" xfId="46" applyFont="1" applyFill="1" applyBorder="1" applyAlignment="1" applyProtection="1">
      <alignment horizontal="left"/>
    </xf>
    <xf numFmtId="0" fontId="42" fillId="0" borderId="13" xfId="44" applyFont="1" applyBorder="1" applyAlignment="1">
      <alignment vertical="center" wrapText="1"/>
    </xf>
    <xf numFmtId="0" fontId="32" fillId="0" borderId="13" xfId="44" applyFont="1" applyBorder="1" applyAlignment="1">
      <alignment horizontal="center" vertical="center" wrapText="1"/>
    </xf>
    <xf numFmtId="0" fontId="32" fillId="0" borderId="13" xfId="44" applyFont="1" applyBorder="1" applyAlignment="1">
      <alignment vertical="center" wrapText="1"/>
    </xf>
    <xf numFmtId="0" fontId="42" fillId="45" borderId="13" xfId="44" applyFont="1" applyFill="1" applyBorder="1" applyAlignment="1">
      <alignment horizontal="center"/>
    </xf>
    <xf numFmtId="0" fontId="31" fillId="45" borderId="13" xfId="44" applyFont="1" applyFill="1" applyBorder="1"/>
    <xf numFmtId="0" fontId="32" fillId="45" borderId="13" xfId="44" applyFont="1" applyFill="1" applyBorder="1" applyAlignment="1">
      <alignment horizontal="center"/>
    </xf>
    <xf numFmtId="165" fontId="31" fillId="45" borderId="13" xfId="46" applyNumberFormat="1" applyFont="1" applyFill="1" applyBorder="1" applyAlignment="1" applyProtection="1"/>
    <xf numFmtId="165" fontId="31" fillId="45" borderId="13" xfId="46" applyNumberFormat="1" applyFont="1" applyFill="1" applyBorder="1" applyAlignment="1" applyProtection="1">
      <alignment horizontal="left"/>
    </xf>
    <xf numFmtId="0" fontId="39" fillId="0" borderId="13" xfId="44" applyFont="1" applyBorder="1" applyAlignment="1">
      <alignment horizontal="center"/>
    </xf>
    <xf numFmtId="0" fontId="31" fillId="0" borderId="13" xfId="44" applyFont="1" applyBorder="1"/>
    <xf numFmtId="0" fontId="31" fillId="0" borderId="13" xfId="44" applyFont="1" applyBorder="1" applyAlignment="1">
      <alignment horizontal="center"/>
    </xf>
    <xf numFmtId="164" fontId="31" fillId="0" borderId="13" xfId="46" applyFont="1" applyFill="1" applyBorder="1" applyAlignment="1" applyProtection="1">
      <protection locked="0"/>
    </xf>
    <xf numFmtId="164" fontId="31" fillId="0" borderId="13" xfId="46" applyFont="1" applyFill="1" applyBorder="1" applyAlignment="1" applyProtection="1">
      <alignment horizontal="left"/>
    </xf>
    <xf numFmtId="0" fontId="31" fillId="0" borderId="13" xfId="44" applyFont="1" applyBorder="1" applyAlignment="1">
      <alignment horizontal="left"/>
    </xf>
    <xf numFmtId="164" fontId="31" fillId="45" borderId="13" xfId="46" applyFont="1" applyFill="1" applyBorder="1" applyAlignment="1" applyProtection="1"/>
    <xf numFmtId="164" fontId="31" fillId="45" borderId="13" xfId="46" applyFont="1" applyFill="1" applyBorder="1" applyAlignment="1" applyProtection="1">
      <alignment horizontal="left"/>
    </xf>
    <xf numFmtId="0" fontId="32" fillId="45" borderId="13" xfId="44" applyFont="1" applyFill="1" applyBorder="1" applyAlignment="1">
      <alignment horizontal="left"/>
    </xf>
    <xf numFmtId="164" fontId="32" fillId="45" borderId="13" xfId="46" applyFont="1" applyFill="1" applyBorder="1" applyAlignment="1" applyProtection="1"/>
    <xf numFmtId="164" fontId="32" fillId="45" borderId="13" xfId="46" applyFont="1" applyFill="1" applyBorder="1" applyAlignment="1" applyProtection="1">
      <alignment horizontal="left"/>
    </xf>
    <xf numFmtId="164" fontId="31" fillId="0" borderId="0" xfId="46" applyFont="1" applyFill="1" applyBorder="1" applyAlignment="1" applyProtection="1">
      <alignment horizontal="left" vertical="center" wrapText="1"/>
    </xf>
    <xf numFmtId="0" fontId="31" fillId="0" borderId="0" xfId="46" applyNumberFormat="1" applyFont="1" applyFill="1" applyBorder="1" applyAlignment="1" applyProtection="1">
      <alignment horizontal="left" vertical="center" wrapText="1"/>
    </xf>
    <xf numFmtId="0" fontId="31" fillId="0" borderId="0" xfId="46" applyNumberFormat="1" applyFont="1" applyFill="1" applyBorder="1" applyAlignment="1" applyProtection="1">
      <alignment vertical="center" wrapText="1"/>
    </xf>
    <xf numFmtId="164" fontId="32" fillId="0" borderId="0" xfId="46" applyFont="1" applyFill="1" applyBorder="1" applyAlignment="1" applyProtection="1"/>
    <xf numFmtId="164" fontId="32" fillId="0" borderId="0" xfId="46" applyFont="1" applyFill="1" applyBorder="1" applyAlignment="1" applyProtection="1">
      <alignment horizontal="left"/>
    </xf>
    <xf numFmtId="164" fontId="31" fillId="0" borderId="0" xfId="46" applyFont="1" applyFill="1" applyBorder="1" applyAlignment="1" applyProtection="1"/>
    <xf numFmtId="164" fontId="30" fillId="0" borderId="0" xfId="46" applyFont="1" applyFill="1" applyBorder="1" applyAlignment="1" applyProtection="1">
      <alignment horizontal="center" vertical="center"/>
    </xf>
    <xf numFmtId="164" fontId="31" fillId="0" borderId="31" xfId="46" applyFont="1" applyFill="1" applyBorder="1" applyAlignment="1" applyProtection="1"/>
    <xf numFmtId="164" fontId="31" fillId="0" borderId="31" xfId="46" applyFont="1" applyFill="1" applyBorder="1" applyAlignment="1" applyProtection="1">
      <alignment horizontal="left"/>
    </xf>
    <xf numFmtId="0" fontId="0" fillId="0" borderId="32" xfId="0" applyBorder="1"/>
    <xf numFmtId="0" fontId="0" fillId="0" borderId="34" xfId="0" applyBorder="1"/>
    <xf numFmtId="0" fontId="42" fillId="0" borderId="33" xfId="44" applyFont="1" applyBorder="1" applyAlignment="1">
      <alignment horizontal="center"/>
    </xf>
    <xf numFmtId="0" fontId="42" fillId="0" borderId="33" xfId="44" applyFont="1" applyBorder="1" applyAlignment="1">
      <alignment horizontal="left"/>
    </xf>
    <xf numFmtId="0" fontId="39" fillId="0" borderId="35" xfId="44" applyFont="1" applyBorder="1"/>
    <xf numFmtId="164" fontId="30" fillId="0" borderId="36" xfId="46" applyFont="1" applyFill="1" applyBorder="1" applyAlignment="1" applyProtection="1">
      <alignment horizontal="center" vertical="center"/>
    </xf>
    <xf numFmtId="0" fontId="0" fillId="0" borderId="37" xfId="0" applyBorder="1"/>
    <xf numFmtId="0" fontId="43" fillId="0" borderId="43" xfId="0" applyFont="1" applyBorder="1" applyAlignment="1">
      <alignment horizontal="center" vertical="center" wrapText="1"/>
    </xf>
    <xf numFmtId="0" fontId="47" fillId="46" borderId="39" xfId="0" applyFont="1" applyFill="1" applyBorder="1" applyAlignment="1">
      <alignment horizontal="left" vertical="center"/>
    </xf>
    <xf numFmtId="0" fontId="47" fillId="46" borderId="39" xfId="0" applyFont="1" applyFill="1" applyBorder="1" applyAlignment="1">
      <alignment horizontal="right" vertical="center"/>
    </xf>
    <xf numFmtId="49" fontId="48" fillId="46" borderId="40" xfId="0" applyNumberFormat="1" applyFont="1" applyFill="1" applyBorder="1" applyAlignment="1" applyProtection="1">
      <alignment horizontal="left" vertical="center"/>
      <protection locked="0"/>
    </xf>
    <xf numFmtId="0" fontId="51" fillId="0" borderId="54" xfId="0" applyFont="1" applyBorder="1" applyAlignment="1">
      <alignment horizontal="center" vertical="center"/>
    </xf>
    <xf numFmtId="0" fontId="51" fillId="0" borderId="55" xfId="0" applyFont="1" applyBorder="1" applyAlignment="1">
      <alignment horizontal="center" vertical="center"/>
    </xf>
    <xf numFmtId="0" fontId="54" fillId="0" borderId="59" xfId="0" applyFont="1" applyBorder="1" applyAlignment="1">
      <alignment horizontal="center" vertical="center"/>
    </xf>
    <xf numFmtId="10" fontId="55" fillId="0" borderId="60" xfId="0" applyNumberFormat="1" applyFont="1" applyBorder="1" applyAlignment="1" applyProtection="1">
      <alignment horizontal="center" vertical="center"/>
      <protection locked="0"/>
    </xf>
    <xf numFmtId="10" fontId="55" fillId="0" borderId="61" xfId="0" applyNumberFormat="1" applyFont="1" applyBorder="1" applyAlignment="1" applyProtection="1">
      <alignment horizontal="center" vertical="center"/>
      <protection locked="0"/>
    </xf>
    <xf numFmtId="0" fontId="54" fillId="48" borderId="51" xfId="0" applyFont="1" applyFill="1" applyBorder="1" applyAlignment="1">
      <alignment horizontal="center" vertical="center"/>
    </xf>
    <xf numFmtId="10" fontId="55" fillId="48" borderId="13" xfId="0" applyNumberFormat="1" applyFont="1" applyFill="1" applyBorder="1" applyAlignment="1" applyProtection="1">
      <alignment horizontal="center" vertical="center"/>
      <protection locked="0"/>
    </xf>
    <xf numFmtId="10" fontId="55" fillId="48" borderId="62" xfId="0" applyNumberFormat="1" applyFont="1" applyFill="1" applyBorder="1" applyAlignment="1" applyProtection="1">
      <alignment horizontal="center" vertical="center"/>
      <protection locked="0"/>
    </xf>
    <xf numFmtId="0" fontId="54" fillId="0" borderId="51" xfId="0" applyFont="1" applyBorder="1" applyAlignment="1">
      <alignment horizontal="center" vertical="center"/>
    </xf>
    <xf numFmtId="10" fontId="55" fillId="0" borderId="13" xfId="0" applyNumberFormat="1" applyFont="1" applyBorder="1" applyAlignment="1" applyProtection="1">
      <alignment horizontal="center" vertical="center"/>
      <protection locked="0"/>
    </xf>
    <xf numFmtId="10" fontId="55" fillId="0" borderId="62" xfId="0" applyNumberFormat="1" applyFont="1" applyBorder="1" applyAlignment="1" applyProtection="1">
      <alignment horizontal="center" vertical="center"/>
      <protection locked="0"/>
    </xf>
    <xf numFmtId="0" fontId="54" fillId="0" borderId="63" xfId="0" applyFont="1" applyBorder="1" applyAlignment="1">
      <alignment horizontal="center" vertical="center"/>
    </xf>
    <xf numFmtId="10" fontId="55" fillId="0" borderId="64" xfId="0" applyNumberFormat="1" applyFont="1" applyBorder="1" applyAlignment="1" applyProtection="1">
      <alignment horizontal="center" vertical="center"/>
      <protection locked="0"/>
    </xf>
    <xf numFmtId="10" fontId="55" fillId="0" borderId="65" xfId="0" applyNumberFormat="1" applyFont="1" applyBorder="1" applyAlignment="1" applyProtection="1">
      <alignment horizontal="center" vertical="center"/>
      <protection locked="0"/>
    </xf>
    <xf numFmtId="0" fontId="56" fillId="39" borderId="66" xfId="0" applyFont="1" applyFill="1" applyBorder="1" applyAlignment="1">
      <alignment horizontal="center" vertical="center"/>
    </xf>
    <xf numFmtId="10" fontId="53" fillId="39" borderId="67" xfId="0" applyNumberFormat="1" applyFont="1" applyFill="1" applyBorder="1" applyAlignment="1">
      <alignment horizontal="center" vertical="center"/>
    </xf>
    <xf numFmtId="10" fontId="53" fillId="39" borderId="68" xfId="0" applyNumberFormat="1" applyFont="1" applyFill="1" applyBorder="1" applyAlignment="1">
      <alignment horizontal="center" vertical="center"/>
    </xf>
    <xf numFmtId="10" fontId="53" fillId="38" borderId="54" xfId="0" applyNumberFormat="1" applyFont="1" applyFill="1" applyBorder="1" applyAlignment="1">
      <alignment horizontal="center" vertical="center"/>
    </xf>
    <xf numFmtId="10" fontId="53" fillId="38" borderId="55" xfId="0" applyNumberFormat="1" applyFont="1" applyFill="1" applyBorder="1" applyAlignment="1">
      <alignment horizontal="center" vertical="center"/>
    </xf>
    <xf numFmtId="43" fontId="19" fillId="0" borderId="0" xfId="42" applyFont="1"/>
    <xf numFmtId="0" fontId="24" fillId="0" borderId="21" xfId="44" applyFont="1" applyBorder="1" applyAlignment="1">
      <alignment horizontal="center" vertical="center"/>
    </xf>
    <xf numFmtId="164" fontId="24" fillId="0" borderId="23" xfId="47" applyFont="1" applyFill="1" applyBorder="1" applyAlignment="1" applyProtection="1">
      <alignment horizontal="right"/>
    </xf>
    <xf numFmtId="0" fontId="24" fillId="0" borderId="0" xfId="44" applyFont="1"/>
    <xf numFmtId="0" fontId="29" fillId="0" borderId="24" xfId="44" applyFont="1" applyBorder="1" applyAlignment="1">
      <alignment vertical="center"/>
    </xf>
    <xf numFmtId="0" fontId="29" fillId="0" borderId="25" xfId="44" applyFont="1" applyBorder="1" applyAlignment="1">
      <alignment vertical="center"/>
    </xf>
    <xf numFmtId="0" fontId="28" fillId="0" borderId="73" xfId="48" applyFont="1" applyBorder="1" applyAlignment="1">
      <alignment vertical="center"/>
    </xf>
    <xf numFmtId="0" fontId="28" fillId="0" borderId="74" xfId="48" applyFont="1" applyBorder="1" applyAlignment="1">
      <alignment vertical="center"/>
    </xf>
    <xf numFmtId="0" fontId="24" fillId="0" borderId="74" xfId="44" applyFont="1" applyBorder="1"/>
    <xf numFmtId="164" fontId="28" fillId="0" borderId="74" xfId="47" applyFont="1" applyFill="1" applyBorder="1" applyAlignment="1" applyProtection="1">
      <alignment vertical="center"/>
    </xf>
    <xf numFmtId="164" fontId="28" fillId="0" borderId="75" xfId="47" applyFont="1" applyFill="1" applyBorder="1" applyAlignment="1" applyProtection="1">
      <alignment vertical="center"/>
    </xf>
    <xf numFmtId="164" fontId="28" fillId="0" borderId="73" xfId="47" applyFont="1" applyFill="1" applyBorder="1" applyAlignment="1" applyProtection="1">
      <alignment vertical="center"/>
    </xf>
    <xf numFmtId="0" fontId="28" fillId="0" borderId="20" xfId="48" applyFont="1" applyBorder="1" applyAlignment="1">
      <alignment vertical="center"/>
    </xf>
    <xf numFmtId="49" fontId="28" fillId="0" borderId="19" xfId="47" applyNumberFormat="1" applyFont="1" applyFill="1" applyBorder="1" applyAlignment="1" applyProtection="1">
      <alignment vertical="center"/>
    </xf>
    <xf numFmtId="49" fontId="28" fillId="0" borderId="74" xfId="47" applyNumberFormat="1" applyFont="1" applyFill="1" applyBorder="1" applyAlignment="1" applyProtection="1">
      <alignment vertical="center"/>
    </xf>
    <xf numFmtId="49" fontId="28" fillId="0" borderId="75" xfId="47" applyNumberFormat="1" applyFont="1" applyFill="1" applyBorder="1" applyAlignment="1" applyProtection="1">
      <alignment vertical="center"/>
    </xf>
    <xf numFmtId="0" fontId="28" fillId="0" borderId="27" xfId="48" applyFont="1" applyBorder="1" applyAlignment="1">
      <alignment horizontal="left" vertical="center"/>
    </xf>
    <xf numFmtId="0" fontId="28" fillId="0" borderId="28" xfId="48" applyFont="1" applyBorder="1" applyAlignment="1">
      <alignment horizontal="left" vertical="center"/>
    </xf>
    <xf numFmtId="49" fontId="28" fillId="0" borderId="28" xfId="47" applyNumberFormat="1" applyFont="1" applyFill="1" applyBorder="1" applyAlignment="1" applyProtection="1">
      <alignment horizontal="right" vertical="center"/>
    </xf>
    <xf numFmtId="49" fontId="28" fillId="0" borderId="29" xfId="47" applyNumberFormat="1" applyFont="1" applyFill="1" applyBorder="1" applyAlignment="1" applyProtection="1">
      <alignment horizontal="right" vertical="center"/>
    </xf>
    <xf numFmtId="0" fontId="57" fillId="0" borderId="24" xfId="48" applyFont="1" applyBorder="1" applyAlignment="1">
      <alignment horizontal="left" vertical="center"/>
    </xf>
    <xf numFmtId="0" fontId="57" fillId="0" borderId="0" xfId="48" applyFont="1" applyAlignment="1">
      <alignment horizontal="left" vertical="center"/>
    </xf>
    <xf numFmtId="49" fontId="57" fillId="0" borderId="0" xfId="47" applyNumberFormat="1" applyFont="1" applyFill="1" applyBorder="1" applyAlignment="1" applyProtection="1">
      <alignment horizontal="right" vertical="center"/>
    </xf>
    <xf numFmtId="49" fontId="57" fillId="0" borderId="25" xfId="47" applyNumberFormat="1" applyFont="1" applyFill="1" applyBorder="1" applyAlignment="1" applyProtection="1">
      <alignment horizontal="right" vertical="center"/>
    </xf>
    <xf numFmtId="10" fontId="26" fillId="0" borderId="0" xfId="49" applyNumberFormat="1" applyFill="1" applyProtection="1"/>
    <xf numFmtId="0" fontId="59" fillId="0" borderId="13" xfId="44" applyFont="1" applyBorder="1" applyAlignment="1" applyProtection="1">
      <alignment horizontal="center" vertical="center" wrapText="1"/>
      <protection locked="0"/>
    </xf>
    <xf numFmtId="166" fontId="59" fillId="0" borderId="13" xfId="48" applyNumberFormat="1" applyFont="1" applyBorder="1" applyAlignment="1" applyProtection="1">
      <alignment horizontal="left"/>
      <protection locked="0"/>
    </xf>
    <xf numFmtId="10" fontId="26" fillId="0" borderId="13" xfId="49" applyNumberFormat="1" applyFill="1" applyBorder="1" applyAlignment="1" applyProtection="1">
      <alignment horizontal="center" vertical="center"/>
    </xf>
    <xf numFmtId="164" fontId="59" fillId="0" borderId="13" xfId="47" applyFont="1" applyFill="1" applyBorder="1" applyAlignment="1" applyProtection="1">
      <alignment horizontal="center" vertical="center"/>
    </xf>
    <xf numFmtId="164" fontId="59" fillId="0" borderId="13" xfId="47" applyFont="1" applyFill="1" applyBorder="1" applyAlignment="1" applyProtection="1">
      <alignment horizontal="right" vertical="center"/>
    </xf>
    <xf numFmtId="0" fontId="33" fillId="0" borderId="0" xfId="44" applyProtection="1">
      <protection locked="0"/>
    </xf>
    <xf numFmtId="0" fontId="24" fillId="0" borderId="13" xfId="44" applyFont="1" applyBorder="1" applyProtection="1">
      <protection locked="0"/>
    </xf>
    <xf numFmtId="164" fontId="24" fillId="0" borderId="13" xfId="47" applyFont="1" applyFill="1" applyBorder="1" applyAlignment="1" applyProtection="1">
      <alignment horizontal="center" vertical="center"/>
      <protection locked="0"/>
    </xf>
    <xf numFmtId="0" fontId="24" fillId="0" borderId="0" xfId="44" applyFont="1" applyProtection="1">
      <protection locked="0"/>
    </xf>
    <xf numFmtId="0" fontId="58" fillId="45" borderId="24" xfId="44" applyFont="1" applyFill="1" applyBorder="1" applyAlignment="1">
      <alignment horizontal="center" vertical="center"/>
    </xf>
    <xf numFmtId="0" fontId="58" fillId="45" borderId="0" xfId="44" applyFont="1" applyFill="1" applyAlignment="1">
      <alignment vertical="center"/>
    </xf>
    <xf numFmtId="164" fontId="58" fillId="45" borderId="0" xfId="47" applyFont="1" applyFill="1" applyBorder="1" applyAlignment="1" applyProtection="1">
      <alignment horizontal="center" vertical="center"/>
    </xf>
    <xf numFmtId="9" fontId="60" fillId="45" borderId="0" xfId="49" applyFont="1" applyFill="1" applyBorder="1" applyAlignment="1" applyProtection="1">
      <alignment horizontal="center" vertical="center"/>
    </xf>
    <xf numFmtId="164" fontId="58" fillId="45" borderId="25" xfId="47" applyFont="1" applyFill="1" applyBorder="1" applyAlignment="1" applyProtection="1">
      <alignment horizontal="center" vertical="center"/>
    </xf>
    <xf numFmtId="10" fontId="58" fillId="45" borderId="24" xfId="49" applyNumberFormat="1" applyFont="1" applyFill="1" applyBorder="1" applyAlignment="1" applyProtection="1">
      <alignment horizontal="center" vertical="center"/>
    </xf>
    <xf numFmtId="9" fontId="58" fillId="45" borderId="0" xfId="49" applyFont="1" applyFill="1" applyBorder="1" applyAlignment="1" applyProtection="1">
      <alignment horizontal="center" vertical="center"/>
    </xf>
    <xf numFmtId="0" fontId="58" fillId="45" borderId="27" xfId="44" applyFont="1" applyFill="1" applyBorder="1" applyAlignment="1">
      <alignment horizontal="center" vertical="center"/>
    </xf>
    <xf numFmtId="0" fontId="58" fillId="45" borderId="28" xfId="44" applyFont="1" applyFill="1" applyBorder="1" applyAlignment="1">
      <alignment vertical="center"/>
    </xf>
    <xf numFmtId="164" fontId="58" fillId="45" borderId="28" xfId="47" applyFont="1" applyFill="1" applyBorder="1" applyAlignment="1" applyProtection="1">
      <alignment horizontal="center" vertical="center"/>
    </xf>
    <xf numFmtId="9" fontId="58" fillId="45" borderId="28" xfId="49" applyFont="1" applyFill="1" applyBorder="1" applyAlignment="1" applyProtection="1">
      <alignment horizontal="center" vertical="center"/>
    </xf>
    <xf numFmtId="164" fontId="58" fillId="45" borderId="29" xfId="47" applyFont="1" applyFill="1" applyBorder="1" applyAlignment="1" applyProtection="1">
      <alignment horizontal="center" vertical="center"/>
    </xf>
    <xf numFmtId="0" fontId="24" fillId="0" borderId="0" xfId="44" applyFont="1" applyAlignment="1" applyProtection="1">
      <alignment horizontal="center" vertical="center"/>
      <protection locked="0"/>
    </xf>
    <xf numFmtId="164" fontId="24" fillId="0" borderId="0" xfId="47" applyFont="1" applyFill="1" applyBorder="1" applyAlignment="1" applyProtection="1">
      <alignment horizontal="center" vertical="center"/>
      <protection locked="0"/>
    </xf>
    <xf numFmtId="168" fontId="26" fillId="0" borderId="0" xfId="51" applyFill="1" applyBorder="1" applyAlignment="1" applyProtection="1">
      <alignment horizontal="center"/>
      <protection locked="0"/>
    </xf>
    <xf numFmtId="168" fontId="26" fillId="0" borderId="0" xfId="51" applyFill="1" applyBorder="1" applyAlignment="1" applyProtection="1">
      <alignment horizontal="right"/>
      <protection locked="0"/>
    </xf>
    <xf numFmtId="168" fontId="26" fillId="0" borderId="0" xfId="51" applyFill="1" applyProtection="1">
      <protection locked="0"/>
    </xf>
    <xf numFmtId="4" fontId="24" fillId="0" borderId="0" xfId="47" applyNumberFormat="1" applyFont="1" applyFill="1" applyBorder="1" applyAlignment="1" applyProtection="1">
      <alignment horizontal="center"/>
      <protection locked="0"/>
    </xf>
    <xf numFmtId="164" fontId="24" fillId="0" borderId="0" xfId="47" applyFont="1" applyFill="1" applyBorder="1" applyAlignment="1" applyProtection="1">
      <alignment horizontal="right"/>
      <protection locked="0"/>
    </xf>
    <xf numFmtId="0" fontId="24" fillId="0" borderId="0" xfId="44" applyFont="1" applyAlignment="1" applyProtection="1">
      <alignment horizontal="left" vertical="top"/>
      <protection locked="0"/>
    </xf>
    <xf numFmtId="164" fontId="24" fillId="0" borderId="0" xfId="47" applyFont="1" applyFill="1" applyBorder="1" applyAlignment="1" applyProtection="1">
      <alignment horizontal="center" vertical="center" wrapText="1"/>
      <protection locked="0"/>
    </xf>
    <xf numFmtId="168" fontId="60" fillId="0" borderId="0" xfId="51" applyFont="1" applyFill="1" applyProtection="1">
      <protection locked="0"/>
    </xf>
    <xf numFmtId="164" fontId="24" fillId="0" borderId="0" xfId="44" applyNumberFormat="1" applyFont="1" applyProtection="1">
      <protection locked="0"/>
    </xf>
    <xf numFmtId="0" fontId="61" fillId="0" borderId="30" xfId="44" applyFont="1" applyBorder="1" applyAlignment="1" applyProtection="1">
      <alignment horizontal="center" vertical="center"/>
      <protection locked="0"/>
    </xf>
    <xf numFmtId="0" fontId="61" fillId="0" borderId="31" xfId="44" applyFont="1" applyBorder="1" applyProtection="1">
      <protection locked="0"/>
    </xf>
    <xf numFmtId="164" fontId="61" fillId="0" borderId="31" xfId="47" applyFont="1" applyFill="1" applyBorder="1" applyAlignment="1" applyProtection="1">
      <alignment horizontal="right" vertical="center"/>
      <protection locked="0"/>
    </xf>
    <xf numFmtId="4" fontId="61" fillId="0" borderId="31" xfId="47" applyNumberFormat="1" applyFont="1" applyFill="1" applyBorder="1" applyAlignment="1" applyProtection="1">
      <alignment horizontal="center"/>
      <protection locked="0"/>
    </xf>
    <xf numFmtId="10" fontId="62" fillId="0" borderId="31" xfId="49" applyNumberFormat="1" applyFont="1" applyFill="1" applyBorder="1" applyAlignment="1" applyProtection="1"/>
    <xf numFmtId="0" fontId="24" fillId="0" borderId="31" xfId="44" applyFont="1" applyBorder="1" applyProtection="1">
      <protection locked="0"/>
    </xf>
    <xf numFmtId="0" fontId="24" fillId="0" borderId="32" xfId="44" applyFont="1" applyBorder="1" applyProtection="1">
      <protection locked="0"/>
    </xf>
    <xf numFmtId="164" fontId="61" fillId="0" borderId="0" xfId="47" applyFont="1" applyFill="1" applyBorder="1" applyAlignment="1" applyProtection="1">
      <alignment horizontal="right" vertical="center"/>
      <protection locked="0"/>
    </xf>
    <xf numFmtId="4" fontId="61" fillId="0" borderId="0" xfId="47" applyNumberFormat="1" applyFont="1" applyFill="1" applyBorder="1" applyAlignment="1" applyProtection="1">
      <alignment horizontal="center"/>
      <protection locked="0"/>
    </xf>
    <xf numFmtId="10" fontId="62" fillId="0" borderId="0" xfId="49" applyNumberFormat="1" applyFont="1" applyFill="1" applyBorder="1" applyAlignment="1" applyProtection="1"/>
    <xf numFmtId="0" fontId="49" fillId="0" borderId="0" xfId="44" applyFont="1"/>
    <xf numFmtId="0" fontId="33" fillId="0" borderId="34" xfId="44" applyBorder="1"/>
    <xf numFmtId="0" fontId="65" fillId="0" borderId="13" xfId="52" applyFont="1" applyBorder="1" applyAlignment="1">
      <alignment vertical="center"/>
    </xf>
    <xf numFmtId="9" fontId="67" fillId="46" borderId="13" xfId="49" applyFont="1" applyFill="1" applyBorder="1" applyAlignment="1" applyProtection="1">
      <alignment horizontal="right"/>
    </xf>
    <xf numFmtId="168" fontId="26" fillId="0" borderId="13" xfId="51" applyFill="1" applyBorder="1" applyAlignment="1" applyProtection="1">
      <alignment horizontal="right"/>
    </xf>
    <xf numFmtId="172" fontId="62" fillId="46" borderId="13" xfId="53" applyNumberFormat="1" applyFont="1" applyFill="1" applyBorder="1" applyAlignment="1" applyProtection="1">
      <alignment horizontal="right"/>
    </xf>
    <xf numFmtId="172" fontId="62" fillId="0" borderId="13" xfId="53" applyNumberFormat="1" applyFont="1" applyFill="1" applyBorder="1" applyAlignment="1" applyProtection="1">
      <alignment horizontal="right"/>
    </xf>
    <xf numFmtId="172" fontId="62" fillId="46" borderId="78" xfId="53" applyNumberFormat="1" applyFont="1" applyFill="1" applyBorder="1" applyAlignment="1" applyProtection="1">
      <alignment horizontal="right"/>
    </xf>
    <xf numFmtId="168" fontId="26" fillId="0" borderId="78" xfId="51" applyFill="1" applyBorder="1" applyAlignment="1" applyProtection="1">
      <alignment horizontal="right"/>
    </xf>
    <xf numFmtId="0" fontId="61" fillId="0" borderId="0" xfId="52" applyFont="1" applyAlignment="1">
      <alignment horizontal="center" vertical="center"/>
    </xf>
    <xf numFmtId="166" fontId="61" fillId="0" borderId="0" xfId="52" applyNumberFormat="1" applyFont="1" applyAlignment="1">
      <alignment horizontal="left" vertical="center" wrapText="1"/>
    </xf>
    <xf numFmtId="10" fontId="61" fillId="0" borderId="0" xfId="51" applyNumberFormat="1" applyFont="1" applyFill="1" applyBorder="1" applyAlignment="1" applyProtection="1">
      <alignment horizontal="center" vertical="center"/>
    </xf>
    <xf numFmtId="167" fontId="68" fillId="0" borderId="13" xfId="50" applyFont="1" applyFill="1" applyBorder="1" applyAlignment="1" applyProtection="1">
      <alignment horizontal="center" vertical="center"/>
    </xf>
    <xf numFmtId="9" fontId="61" fillId="45" borderId="19" xfId="53" applyFont="1" applyFill="1" applyBorder="1" applyAlignment="1" applyProtection="1">
      <alignment horizontal="center" vertical="center" wrapText="1"/>
    </xf>
    <xf numFmtId="167" fontId="65" fillId="45" borderId="13" xfId="50" applyFont="1" applyFill="1" applyBorder="1" applyAlignment="1" applyProtection="1">
      <alignment vertical="center" wrapText="1"/>
    </xf>
    <xf numFmtId="4" fontId="61" fillId="45" borderId="13" xfId="52" applyNumberFormat="1" applyFont="1" applyFill="1" applyBorder="1" applyAlignment="1">
      <alignment vertical="center" wrapText="1"/>
    </xf>
    <xf numFmtId="0" fontId="33" fillId="45" borderId="0" xfId="44" applyFill="1"/>
    <xf numFmtId="0" fontId="61" fillId="45" borderId="19" xfId="52" applyFont="1" applyFill="1" applyBorder="1" applyAlignment="1">
      <alignment vertical="center" wrapText="1"/>
    </xf>
    <xf numFmtId="10" fontId="61" fillId="45" borderId="13" xfId="53" applyNumberFormat="1" applyFont="1" applyFill="1" applyBorder="1" applyAlignment="1" applyProtection="1">
      <alignment vertical="center" wrapText="1"/>
    </xf>
    <xf numFmtId="10" fontId="62" fillId="45" borderId="13" xfId="53" applyNumberFormat="1" applyFont="1" applyFill="1" applyBorder="1" applyAlignment="1" applyProtection="1">
      <alignment vertical="center" wrapText="1"/>
    </xf>
    <xf numFmtId="0" fontId="61" fillId="45" borderId="79" xfId="52" applyFont="1" applyFill="1" applyBorder="1" applyAlignment="1">
      <alignment vertical="center" wrapText="1"/>
    </xf>
    <xf numFmtId="0" fontId="61" fillId="0" borderId="0" xfId="44" applyFont="1" applyAlignment="1" applyProtection="1">
      <alignment horizontal="center" vertical="center"/>
      <protection locked="0"/>
    </xf>
    <xf numFmtId="0" fontId="61" fillId="0" borderId="0" xfId="44" applyFont="1" applyProtection="1">
      <protection locked="0"/>
    </xf>
    <xf numFmtId="168" fontId="26" fillId="0" borderId="0" xfId="51" applyFill="1" applyBorder="1" applyAlignment="1" applyProtection="1"/>
    <xf numFmtId="0" fontId="61" fillId="0" borderId="0" xfId="44" applyFont="1" applyAlignment="1" applyProtection="1">
      <alignment horizontal="left" vertical="top"/>
      <protection locked="0"/>
    </xf>
    <xf numFmtId="164" fontId="61" fillId="0" borderId="0" xfId="47" applyFont="1" applyFill="1" applyBorder="1" applyAlignment="1" applyProtection="1">
      <alignment horizontal="center" vertical="center" wrapText="1"/>
      <protection locked="0"/>
    </xf>
    <xf numFmtId="168" fontId="60" fillId="0" borderId="0" xfId="51" applyFont="1" applyFill="1" applyBorder="1" applyAlignment="1" applyProtection="1"/>
    <xf numFmtId="0" fontId="21" fillId="49" borderId="13" xfId="0" applyFont="1" applyFill="1" applyBorder="1" applyAlignment="1">
      <alignment horizontal="left" vertical="top" wrapText="1"/>
    </xf>
    <xf numFmtId="0" fontId="21" fillId="49" borderId="13" xfId="0" applyFont="1" applyFill="1" applyBorder="1" applyAlignment="1">
      <alignment vertical="top" wrapText="1"/>
    </xf>
    <xf numFmtId="164" fontId="29" fillId="0" borderId="22" xfId="44" applyNumberFormat="1" applyFont="1" applyBorder="1" applyAlignment="1">
      <alignment horizontal="center" vertical="center" wrapText="1"/>
    </xf>
    <xf numFmtId="164" fontId="29" fillId="0" borderId="0" xfId="44" applyNumberFormat="1" applyFont="1" applyAlignment="1">
      <alignment horizontal="center" vertical="center" wrapText="1"/>
    </xf>
    <xf numFmtId="43" fontId="58" fillId="45" borderId="0" xfId="47" applyNumberFormat="1" applyFont="1" applyFill="1" applyBorder="1" applyAlignment="1" applyProtection="1">
      <alignment horizontal="center" vertical="center"/>
    </xf>
    <xf numFmtId="0" fontId="24" fillId="41" borderId="13" xfId="0" applyFont="1" applyFill="1" applyBorder="1" applyAlignment="1">
      <alignment horizontal="left" vertical="center" wrapText="1"/>
    </xf>
    <xf numFmtId="2" fontId="27" fillId="41" borderId="13" xfId="42" applyNumberFormat="1" applyFont="1" applyFill="1" applyBorder="1" applyAlignment="1" applyProtection="1">
      <alignment vertical="center" wrapText="1"/>
    </xf>
    <xf numFmtId="10" fontId="28" fillId="41" borderId="13" xfId="43" applyNumberFormat="1" applyFont="1" applyFill="1" applyBorder="1" applyAlignment="1" applyProtection="1">
      <alignment vertical="center" wrapText="1"/>
    </xf>
    <xf numFmtId="43" fontId="29" fillId="41" borderId="13" xfId="42" applyFont="1" applyFill="1" applyBorder="1" applyAlignment="1" applyProtection="1">
      <alignment horizontal="right" vertical="center" wrapText="1"/>
    </xf>
    <xf numFmtId="0" fontId="24" fillId="51" borderId="13" xfId="0" applyFont="1" applyFill="1" applyBorder="1" applyAlignment="1">
      <alignment horizontal="left" vertical="center" wrapText="1"/>
    </xf>
    <xf numFmtId="10" fontId="28" fillId="51" borderId="13" xfId="43" applyNumberFormat="1" applyFont="1" applyFill="1" applyBorder="1" applyAlignment="1" applyProtection="1">
      <alignment vertical="center" wrapText="1"/>
    </xf>
    <xf numFmtId="43" fontId="29" fillId="51" borderId="13" xfId="42" applyFont="1" applyFill="1" applyBorder="1" applyAlignment="1" applyProtection="1">
      <alignment horizontal="right" vertical="center" wrapText="1"/>
    </xf>
    <xf numFmtId="2" fontId="27" fillId="51" borderId="13" xfId="42" applyNumberFormat="1" applyFont="1" applyFill="1" applyBorder="1" applyAlignment="1" applyProtection="1">
      <alignment vertical="center" wrapText="1"/>
    </xf>
    <xf numFmtId="0" fontId="19" fillId="0" borderId="80" xfId="0" applyFont="1" applyBorder="1" applyAlignment="1">
      <alignment horizontal="right" vertical="top" wrapText="1"/>
    </xf>
    <xf numFmtId="0" fontId="19" fillId="0" borderId="81" xfId="0" applyFont="1" applyBorder="1" applyAlignment="1">
      <alignment horizontal="left" vertical="top" wrapText="1"/>
    </xf>
    <xf numFmtId="0" fontId="19" fillId="0" borderId="81" xfId="0" applyFont="1" applyBorder="1" applyAlignment="1">
      <alignment horizontal="center" vertical="top" wrapText="1"/>
    </xf>
    <xf numFmtId="173" fontId="19" fillId="0" borderId="81" xfId="0" applyNumberFormat="1" applyFont="1" applyBorder="1" applyAlignment="1">
      <alignment horizontal="right" vertical="top" wrapText="1"/>
    </xf>
    <xf numFmtId="43" fontId="19" fillId="0" borderId="81" xfId="42" applyFont="1" applyBorder="1" applyAlignment="1">
      <alignment horizontal="right" vertical="top" wrapText="1"/>
    </xf>
    <xf numFmtId="0" fontId="69" fillId="52" borderId="13" xfId="0" applyFont="1" applyFill="1" applyBorder="1" applyAlignment="1">
      <alignment horizontal="center"/>
    </xf>
    <xf numFmtId="0" fontId="21" fillId="0" borderId="83" xfId="0" applyFont="1" applyBorder="1" applyAlignment="1">
      <alignment vertical="center" wrapText="1"/>
    </xf>
    <xf numFmtId="0" fontId="0" fillId="0" borderId="35" xfId="0" applyBorder="1"/>
    <xf numFmtId="0" fontId="0" fillId="0" borderId="36" xfId="0" applyBorder="1"/>
    <xf numFmtId="43" fontId="19" fillId="0" borderId="13" xfId="42" applyFont="1" applyBorder="1" applyAlignment="1">
      <alignment vertical="top" wrapText="1"/>
    </xf>
    <xf numFmtId="0" fontId="19" fillId="0" borderId="0" xfId="0" applyFont="1" applyAlignment="1">
      <alignment horizontal="right" vertical="top" wrapText="1"/>
    </xf>
    <xf numFmtId="0" fontId="19" fillId="0" borderId="0" xfId="0" applyFont="1" applyAlignment="1">
      <alignment horizontal="left" vertical="top" wrapText="1"/>
    </xf>
    <xf numFmtId="0" fontId="19" fillId="0" borderId="0" xfId="0" applyFont="1" applyAlignment="1">
      <alignment horizontal="center" vertical="top" wrapText="1"/>
    </xf>
    <xf numFmtId="173" fontId="19" fillId="0" borderId="0" xfId="0" applyNumberFormat="1" applyFont="1" applyAlignment="1">
      <alignment horizontal="right" vertical="top" wrapText="1"/>
    </xf>
    <xf numFmtId="4" fontId="19" fillId="0" borderId="0" xfId="0" applyNumberFormat="1" applyFont="1" applyAlignment="1">
      <alignment horizontal="right" vertical="top" wrapText="1"/>
    </xf>
    <xf numFmtId="0" fontId="72" fillId="38" borderId="13" xfId="0" applyFont="1" applyFill="1" applyBorder="1" applyAlignment="1">
      <alignment vertical="center"/>
    </xf>
    <xf numFmtId="2" fontId="32" fillId="38" borderId="13" xfId="0" applyNumberFormat="1" applyFont="1" applyFill="1" applyBorder="1" applyAlignment="1">
      <alignment horizontal="right" vertical="center"/>
    </xf>
    <xf numFmtId="2" fontId="31" fillId="0" borderId="13" xfId="0" applyNumberFormat="1" applyFont="1" applyBorder="1" applyAlignment="1">
      <alignment horizontal="center" vertical="top"/>
    </xf>
    <xf numFmtId="2" fontId="31" fillId="0" borderId="13" xfId="0" applyNumberFormat="1" applyFont="1" applyBorder="1" applyAlignment="1">
      <alignment horizontal="right" vertical="top"/>
    </xf>
    <xf numFmtId="0" fontId="73" fillId="0" borderId="13" xfId="0" applyFont="1" applyBorder="1" applyAlignment="1">
      <alignment horizontal="center" vertical="center" wrapText="1"/>
    </xf>
    <xf numFmtId="0" fontId="31" fillId="0" borderId="13" xfId="0" applyFont="1" applyBorder="1" applyAlignment="1">
      <alignment horizontal="left" vertical="center" wrapText="1"/>
    </xf>
    <xf numFmtId="0" fontId="19" fillId="0" borderId="82" xfId="0" applyFont="1" applyBorder="1" applyAlignment="1">
      <alignment horizontal="left" vertical="top" wrapText="1"/>
    </xf>
    <xf numFmtId="0" fontId="19" fillId="0" borderId="82" xfId="0" applyFont="1" applyBorder="1" applyAlignment="1">
      <alignment horizontal="center" vertical="top" wrapText="1"/>
    </xf>
    <xf numFmtId="43" fontId="19" fillId="0" borderId="82" xfId="42" applyFont="1" applyBorder="1" applyAlignment="1">
      <alignment horizontal="right" vertical="top" wrapText="1"/>
    </xf>
    <xf numFmtId="43" fontId="19" fillId="0" borderId="0" xfId="42" applyFont="1" applyBorder="1" applyAlignment="1">
      <alignment horizontal="right" vertical="top" wrapText="1"/>
    </xf>
    <xf numFmtId="0" fontId="31" fillId="44" borderId="87" xfId="0" applyFont="1" applyFill="1" applyBorder="1" applyAlignment="1" applyProtection="1">
      <alignment horizontal="center" vertical="center" wrapText="1"/>
      <protection locked="0"/>
    </xf>
    <xf numFmtId="43" fontId="33" fillId="44" borderId="87" xfId="42" applyFont="1" applyFill="1" applyBorder="1" applyAlignment="1" applyProtection="1">
      <alignment vertical="center" wrapText="1"/>
    </xf>
    <xf numFmtId="43" fontId="30" fillId="44" borderId="88" xfId="42" applyFont="1" applyFill="1" applyBorder="1" applyAlignment="1" applyProtection="1">
      <alignment horizontal="right" vertical="center" wrapText="1"/>
    </xf>
    <xf numFmtId="0" fontId="24" fillId="43" borderId="89" xfId="0" applyFont="1" applyFill="1" applyBorder="1" applyAlignment="1">
      <alignment horizontal="left" vertical="top"/>
    </xf>
    <xf numFmtId="0" fontId="24" fillId="43" borderId="90" xfId="0" applyFont="1" applyFill="1" applyBorder="1" applyAlignment="1">
      <alignment horizontal="left" vertical="top"/>
    </xf>
    <xf numFmtId="0" fontId="27" fillId="43" borderId="90" xfId="0" applyFont="1" applyFill="1" applyBorder="1" applyAlignment="1">
      <alignment horizontal="center" vertical="top"/>
    </xf>
    <xf numFmtId="0" fontId="28" fillId="43" borderId="90" xfId="0" applyFont="1" applyFill="1" applyBorder="1" applyAlignment="1">
      <alignment vertical="top"/>
    </xf>
    <xf numFmtId="2" fontId="27" fillId="43" borderId="90" xfId="42" applyNumberFormat="1" applyFont="1" applyFill="1" applyBorder="1" applyAlignment="1" applyProtection="1">
      <alignment vertical="top"/>
    </xf>
    <xf numFmtId="2" fontId="29" fillId="43" borderId="90" xfId="42" applyNumberFormat="1" applyFont="1" applyFill="1" applyBorder="1" applyAlignment="1" applyProtection="1">
      <alignment horizontal="right" vertical="top"/>
    </xf>
    <xf numFmtId="2" fontId="29" fillId="43" borderId="91" xfId="42" applyNumberFormat="1" applyFont="1" applyFill="1" applyBorder="1" applyAlignment="1" applyProtection="1">
      <alignment horizontal="right" vertical="top"/>
    </xf>
    <xf numFmtId="0" fontId="27" fillId="43" borderId="13" xfId="0" applyFont="1" applyFill="1" applyBorder="1" applyAlignment="1">
      <alignment vertical="top" wrapText="1"/>
    </xf>
    <xf numFmtId="0" fontId="21" fillId="49" borderId="13" xfId="0" applyFont="1" applyFill="1" applyBorder="1" applyAlignment="1">
      <alignment horizontal="center"/>
    </xf>
    <xf numFmtId="0" fontId="21" fillId="0" borderId="13" xfId="0" applyFont="1" applyBorder="1" applyAlignment="1">
      <alignment horizontal="left" vertical="top" wrapText="1"/>
    </xf>
    <xf numFmtId="0" fontId="19" fillId="0" borderId="13" xfId="0" applyFont="1" applyBorder="1" applyAlignment="1">
      <alignment vertical="top" wrapText="1"/>
    </xf>
    <xf numFmtId="0" fontId="21" fillId="0" borderId="13" xfId="0" applyFont="1" applyBorder="1" applyAlignment="1">
      <alignment horizontal="center"/>
    </xf>
    <xf numFmtId="0" fontId="19" fillId="40" borderId="13" xfId="0" applyFont="1" applyFill="1" applyBorder="1" applyAlignment="1">
      <alignment horizontal="center"/>
    </xf>
    <xf numFmtId="0" fontId="21" fillId="0" borderId="13" xfId="0" applyFont="1" applyBorder="1" applyAlignment="1">
      <alignment horizontal="center" vertical="top" wrapText="1"/>
    </xf>
    <xf numFmtId="43" fontId="19" fillId="0" borderId="0" xfId="0" applyNumberFormat="1" applyFont="1"/>
    <xf numFmtId="4" fontId="21" fillId="0" borderId="0" xfId="0" applyNumberFormat="1" applyFont="1" applyAlignment="1">
      <alignment horizontal="right" vertical="top"/>
    </xf>
    <xf numFmtId="0" fontId="19" fillId="54" borderId="13" xfId="0" applyFont="1" applyFill="1" applyBorder="1" applyAlignment="1">
      <alignment horizontal="center"/>
    </xf>
    <xf numFmtId="4" fontId="20" fillId="0" borderId="32" xfId="0" applyNumberFormat="1" applyFont="1" applyBorder="1" applyAlignment="1">
      <alignment horizontal="right" wrapText="1"/>
    </xf>
    <xf numFmtId="0" fontId="0" fillId="0" borderId="13" xfId="0" applyBorder="1"/>
    <xf numFmtId="0" fontId="72" fillId="38" borderId="78" xfId="0" applyFont="1" applyFill="1" applyBorder="1" applyAlignment="1">
      <alignment vertical="center"/>
    </xf>
    <xf numFmtId="2" fontId="32" fillId="38" borderId="78" xfId="0" applyNumberFormat="1" applyFont="1" applyFill="1" applyBorder="1" applyAlignment="1">
      <alignment horizontal="right" vertical="center"/>
    </xf>
    <xf numFmtId="0" fontId="24" fillId="43" borderId="13" xfId="0" applyFont="1" applyFill="1" applyBorder="1" applyAlignment="1">
      <alignment horizontal="center" vertical="center"/>
    </xf>
    <xf numFmtId="0" fontId="24" fillId="43" borderId="13" xfId="0" applyFont="1" applyFill="1" applyBorder="1" applyAlignment="1">
      <alignment vertical="top" wrapText="1"/>
    </xf>
    <xf numFmtId="0" fontId="27" fillId="43" borderId="13" xfId="0" applyFont="1" applyFill="1" applyBorder="1" applyAlignment="1">
      <alignment horizontal="center" wrapText="1"/>
    </xf>
    <xf numFmtId="174" fontId="27" fillId="43" borderId="13" xfId="0" applyNumberFormat="1" applyFont="1" applyFill="1" applyBorder="1" applyAlignment="1">
      <alignment horizontal="right" vertical="top"/>
    </xf>
    <xf numFmtId="2" fontId="24" fillId="43" borderId="13" xfId="0" applyNumberFormat="1" applyFont="1" applyFill="1" applyBorder="1" applyAlignment="1">
      <alignment horizontal="right" vertical="top"/>
    </xf>
    <xf numFmtId="2" fontId="31" fillId="43" borderId="13" xfId="0" applyNumberFormat="1" applyFont="1" applyFill="1" applyBorder="1" applyAlignment="1">
      <alignment horizontal="right" vertical="top"/>
    </xf>
    <xf numFmtId="0" fontId="27" fillId="43" borderId="13" xfId="0" applyFont="1" applyFill="1" applyBorder="1" applyAlignment="1">
      <alignment horizontal="center" vertical="center" wrapText="1"/>
    </xf>
    <xf numFmtId="2" fontId="27" fillId="43" borderId="13" xfId="0" applyNumberFormat="1" applyFont="1" applyFill="1" applyBorder="1" applyAlignment="1">
      <alignment horizontal="right" vertical="top"/>
    </xf>
    <xf numFmtId="0" fontId="29" fillId="0" borderId="92" xfId="0" applyFont="1" applyBorder="1" applyAlignment="1">
      <alignment vertical="top" wrapText="1"/>
    </xf>
    <xf numFmtId="43" fontId="21" fillId="0" borderId="13" xfId="42" applyFont="1" applyBorder="1" applyAlignment="1">
      <alignment horizontal="right" vertical="top" wrapText="1"/>
    </xf>
    <xf numFmtId="0" fontId="19" fillId="0" borderId="13" xfId="0" applyFont="1" applyBorder="1" applyAlignment="1">
      <alignment horizontal="right" vertical="top" wrapText="1"/>
    </xf>
    <xf numFmtId="43" fontId="19" fillId="0" borderId="13" xfId="42" applyFont="1" applyBorder="1" applyAlignment="1">
      <alignment horizontal="right" vertical="top" wrapText="1"/>
    </xf>
    <xf numFmtId="0" fontId="19" fillId="49" borderId="93" xfId="0" applyFont="1" applyFill="1" applyBorder="1" applyAlignment="1">
      <alignment horizontal="right" vertical="top" wrapText="1"/>
    </xf>
    <xf numFmtId="0" fontId="19" fillId="49" borderId="12" xfId="0" applyFont="1" applyFill="1" applyBorder="1" applyAlignment="1">
      <alignment horizontal="left" vertical="top" wrapText="1"/>
    </xf>
    <xf numFmtId="0" fontId="19" fillId="49" borderId="12" xfId="0" applyFont="1" applyFill="1" applyBorder="1" applyAlignment="1">
      <alignment horizontal="center" vertical="top" wrapText="1"/>
    </xf>
    <xf numFmtId="173" fontId="19" fillId="49" borderId="12" xfId="0" applyNumberFormat="1" applyFont="1" applyFill="1" applyBorder="1" applyAlignment="1">
      <alignment horizontal="right" vertical="top" wrapText="1"/>
    </xf>
    <xf numFmtId="4" fontId="19" fillId="49" borderId="12" xfId="0" applyNumberFormat="1" applyFont="1" applyFill="1" applyBorder="1" applyAlignment="1">
      <alignment horizontal="right" vertical="top" wrapText="1"/>
    </xf>
    <xf numFmtId="4" fontId="19" fillId="49" borderId="94" xfId="0" applyNumberFormat="1" applyFont="1" applyFill="1" applyBorder="1" applyAlignment="1">
      <alignment horizontal="right" vertical="top" wrapText="1"/>
    </xf>
    <xf numFmtId="0" fontId="19" fillId="49" borderId="0" xfId="0" applyFont="1" applyFill="1" applyAlignment="1">
      <alignment horizontal="left" vertical="top" wrapText="1"/>
    </xf>
    <xf numFmtId="0" fontId="19" fillId="49" borderId="0" xfId="0" applyFont="1" applyFill="1" applyAlignment="1">
      <alignment horizontal="center" vertical="top" wrapText="1"/>
    </xf>
    <xf numFmtId="173" fontId="19" fillId="49" borderId="0" xfId="0" applyNumberFormat="1" applyFont="1" applyFill="1" applyAlignment="1">
      <alignment horizontal="right" vertical="top" wrapText="1"/>
    </xf>
    <xf numFmtId="4" fontId="19" fillId="49" borderId="0" xfId="0" applyNumberFormat="1" applyFont="1" applyFill="1" applyAlignment="1">
      <alignment horizontal="right" vertical="top" wrapText="1"/>
    </xf>
    <xf numFmtId="0" fontId="19" fillId="0" borderId="31" xfId="0" applyFont="1" applyBorder="1" applyAlignment="1">
      <alignment horizontal="right" wrapText="1"/>
    </xf>
    <xf numFmtId="4" fontId="21" fillId="33" borderId="30" xfId="0" applyNumberFormat="1" applyFont="1" applyFill="1" applyBorder="1" applyAlignment="1">
      <alignment horizontal="right" wrapText="1"/>
    </xf>
    <xf numFmtId="0" fontId="21" fillId="33" borderId="31" xfId="0" applyFont="1" applyFill="1" applyBorder="1" applyAlignment="1">
      <alignment horizontal="right" wrapText="1"/>
    </xf>
    <xf numFmtId="4" fontId="21" fillId="33" borderId="33" xfId="0" applyNumberFormat="1" applyFont="1" applyFill="1" applyBorder="1" applyAlignment="1">
      <alignment horizontal="right" wrapText="1"/>
    </xf>
    <xf numFmtId="0" fontId="21" fillId="33" borderId="0" xfId="0" applyFont="1" applyFill="1" applyAlignment="1">
      <alignment horizontal="right" wrapText="1"/>
    </xf>
    <xf numFmtId="4" fontId="21" fillId="33" borderId="34" xfId="0" applyNumberFormat="1" applyFont="1" applyFill="1" applyBorder="1" applyAlignment="1">
      <alignment horizontal="right" wrapText="1"/>
    </xf>
    <xf numFmtId="4" fontId="21" fillId="33" borderId="35" xfId="0" applyNumberFormat="1" applyFont="1" applyFill="1" applyBorder="1" applyAlignment="1">
      <alignment horizontal="right" wrapText="1"/>
    </xf>
    <xf numFmtId="0" fontId="21" fillId="33" borderId="36" xfId="0" applyFont="1" applyFill="1" applyBorder="1" applyAlignment="1">
      <alignment horizontal="right" wrapText="1"/>
    </xf>
    <xf numFmtId="0" fontId="19" fillId="0" borderId="30" xfId="0" applyFont="1" applyBorder="1" applyAlignment="1">
      <alignment horizontal="right" wrapText="1"/>
    </xf>
    <xf numFmtId="4" fontId="19" fillId="0" borderId="31" xfId="0" applyNumberFormat="1" applyFont="1" applyBorder="1" applyAlignment="1">
      <alignment horizontal="right" wrapText="1"/>
    </xf>
    <xf numFmtId="4" fontId="19" fillId="0" borderId="32" xfId="0" applyNumberFormat="1" applyFont="1" applyBorder="1" applyAlignment="1">
      <alignment horizontal="right" wrapText="1"/>
    </xf>
    <xf numFmtId="0" fontId="19" fillId="0" borderId="35" xfId="0" applyFont="1" applyBorder="1"/>
    <xf numFmtId="43" fontId="24" fillId="0" borderId="0" xfId="44" applyNumberFormat="1" applyFont="1" applyProtection="1">
      <protection locked="0"/>
    </xf>
    <xf numFmtId="0" fontId="29" fillId="0" borderId="0" xfId="0" applyFont="1" applyAlignment="1">
      <alignment vertical="top" wrapText="1"/>
    </xf>
    <xf numFmtId="2" fontId="31" fillId="0" borderId="0" xfId="0" applyNumberFormat="1" applyFont="1" applyAlignment="1">
      <alignment horizontal="right" vertical="center"/>
    </xf>
    <xf numFmtId="0" fontId="72" fillId="0" borderId="0" xfId="0" applyFont="1" applyAlignment="1">
      <alignment vertical="center"/>
    </xf>
    <xf numFmtId="2" fontId="32" fillId="0" borderId="0" xfId="0" applyNumberFormat="1" applyFont="1" applyAlignment="1">
      <alignment horizontal="right" vertical="center"/>
    </xf>
    <xf numFmtId="2" fontId="19" fillId="0" borderId="13" xfId="0" applyNumberFormat="1" applyFont="1" applyBorder="1" applyAlignment="1">
      <alignment vertical="top" wrapText="1"/>
    </xf>
    <xf numFmtId="0" fontId="32" fillId="0" borderId="0" xfId="0" applyFont="1" applyAlignment="1">
      <alignment horizontal="right" vertical="center" wrapText="1"/>
    </xf>
    <xf numFmtId="0" fontId="72" fillId="38" borderId="37" xfId="0" applyFont="1" applyFill="1" applyBorder="1" applyAlignment="1">
      <alignment vertical="center"/>
    </xf>
    <xf numFmtId="2" fontId="31" fillId="43" borderId="0" xfId="0" applyNumberFormat="1" applyFont="1" applyFill="1" applyAlignment="1">
      <alignment horizontal="right" vertical="center"/>
    </xf>
    <xf numFmtId="0" fontId="29" fillId="53" borderId="13" xfId="0" applyFont="1" applyFill="1" applyBorder="1" applyAlignment="1">
      <alignment horizontal="center" wrapText="1"/>
    </xf>
    <xf numFmtId="0" fontId="25" fillId="53" borderId="13" xfId="0" applyFont="1" applyFill="1" applyBorder="1" applyAlignment="1">
      <alignment horizontal="left" wrapText="1"/>
    </xf>
    <xf numFmtId="0" fontId="29" fillId="50" borderId="13" xfId="0" applyFont="1" applyFill="1" applyBorder="1" applyAlignment="1">
      <alignment horizontal="center" vertical="top" wrapText="1"/>
    </xf>
    <xf numFmtId="0" fontId="25" fillId="53" borderId="13" xfId="0" applyFont="1" applyFill="1" applyBorder="1" applyAlignment="1">
      <alignment horizontal="center" wrapText="1"/>
    </xf>
    <xf numFmtId="0" fontId="19" fillId="53" borderId="13" xfId="0" applyFont="1" applyFill="1" applyBorder="1"/>
    <xf numFmtId="4" fontId="21" fillId="34" borderId="13" xfId="0" applyNumberFormat="1" applyFont="1" applyFill="1" applyBorder="1" applyAlignment="1">
      <alignment horizontal="center" vertical="top" wrapText="1"/>
    </xf>
    <xf numFmtId="4" fontId="21" fillId="34" borderId="13" xfId="0" applyNumberFormat="1" applyFont="1" applyFill="1" applyBorder="1" applyAlignment="1">
      <alignment horizontal="center" vertical="top"/>
    </xf>
    <xf numFmtId="0" fontId="24" fillId="0" borderId="30" xfId="44" applyFont="1" applyBorder="1" applyAlignment="1" applyProtection="1">
      <alignment horizontal="center" vertical="center"/>
      <protection locked="0"/>
    </xf>
    <xf numFmtId="164" fontId="24" fillId="0" borderId="31" xfId="47" applyFont="1" applyFill="1" applyBorder="1" applyAlignment="1" applyProtection="1">
      <alignment horizontal="center" vertical="center"/>
      <protection locked="0"/>
    </xf>
    <xf numFmtId="4" fontId="24" fillId="0" borderId="31" xfId="47" applyNumberFormat="1" applyFont="1" applyFill="1" applyBorder="1" applyAlignment="1" applyProtection="1">
      <alignment horizontal="center"/>
      <protection locked="0"/>
    </xf>
    <xf numFmtId="164" fontId="24" fillId="0" borderId="32" xfId="47" applyFont="1" applyFill="1" applyBorder="1" applyAlignment="1" applyProtection="1">
      <alignment horizontal="right"/>
      <protection locked="0"/>
    </xf>
    <xf numFmtId="0" fontId="24" fillId="0" borderId="35" xfId="44" applyFont="1" applyBorder="1" applyAlignment="1" applyProtection="1">
      <alignment horizontal="center" vertical="center"/>
      <protection locked="0"/>
    </xf>
    <xf numFmtId="0" fontId="24" fillId="0" borderId="36" xfId="44" applyFont="1" applyBorder="1" applyProtection="1">
      <protection locked="0"/>
    </xf>
    <xf numFmtId="164" fontId="24" fillId="0" borderId="36" xfId="47" applyFont="1" applyFill="1" applyBorder="1" applyAlignment="1" applyProtection="1">
      <alignment horizontal="center" vertical="center"/>
      <protection locked="0"/>
    </xf>
    <xf numFmtId="4" fontId="24" fillId="0" borderId="36" xfId="47" applyNumberFormat="1" applyFont="1" applyFill="1" applyBorder="1" applyAlignment="1" applyProtection="1">
      <alignment horizontal="center"/>
      <protection locked="0"/>
    </xf>
    <xf numFmtId="164" fontId="24" fillId="0" borderId="37" xfId="47" applyFont="1" applyFill="1" applyBorder="1" applyAlignment="1" applyProtection="1">
      <alignment horizontal="right"/>
      <protection locked="0"/>
    </xf>
    <xf numFmtId="43" fontId="75" fillId="0" borderId="13" xfId="42" applyFont="1" applyFill="1" applyBorder="1" applyAlignment="1" applyProtection="1">
      <alignment horizontal="center" vertical="center"/>
    </xf>
    <xf numFmtId="43" fontId="75" fillId="0" borderId="13" xfId="42" applyFont="1" applyFill="1" applyBorder="1" applyAlignment="1" applyProtection="1">
      <alignment vertical="center"/>
    </xf>
    <xf numFmtId="0" fontId="21" fillId="48" borderId="13" xfId="0" applyFont="1" applyFill="1" applyBorder="1" applyAlignment="1">
      <alignment horizontal="center"/>
    </xf>
    <xf numFmtId="0" fontId="21" fillId="48" borderId="13" xfId="0" applyFont="1" applyFill="1" applyBorder="1" applyAlignment="1">
      <alignment vertical="top" wrapText="1"/>
    </xf>
    <xf numFmtId="0" fontId="19" fillId="48" borderId="13" xfId="0" applyFont="1" applyFill="1" applyBorder="1" applyAlignment="1">
      <alignment horizontal="center"/>
    </xf>
    <xf numFmtId="0" fontId="19" fillId="48" borderId="13" xfId="0" applyFont="1" applyFill="1" applyBorder="1" applyAlignment="1">
      <alignment horizontal="center" vertical="top" wrapText="1"/>
    </xf>
    <xf numFmtId="0" fontId="19" fillId="48" borderId="13" xfId="0" applyFont="1" applyFill="1" applyBorder="1" applyAlignment="1">
      <alignment horizontal="left" vertical="top" wrapText="1"/>
    </xf>
    <xf numFmtId="4" fontId="19" fillId="48" borderId="13" xfId="0" applyNumberFormat="1" applyFont="1" applyFill="1" applyBorder="1" applyAlignment="1">
      <alignment horizontal="right" vertical="top" wrapText="1"/>
    </xf>
    <xf numFmtId="4" fontId="21" fillId="55" borderId="13" xfId="0" applyNumberFormat="1" applyFont="1" applyFill="1" applyBorder="1" applyAlignment="1">
      <alignment horizontal="right" vertical="top"/>
    </xf>
    <xf numFmtId="0" fontId="21" fillId="48" borderId="13" xfId="0" applyFont="1" applyFill="1" applyBorder="1" applyAlignment="1">
      <alignment horizontal="left" vertical="top" wrapText="1"/>
    </xf>
    <xf numFmtId="0" fontId="21" fillId="48" borderId="13" xfId="0" applyFont="1" applyFill="1" applyBorder="1" applyAlignment="1">
      <alignment horizontal="center" vertical="top" wrapText="1"/>
    </xf>
    <xf numFmtId="0" fontId="19" fillId="48" borderId="13" xfId="0" applyFont="1" applyFill="1" applyBorder="1" applyAlignment="1">
      <alignment vertical="top" wrapText="1"/>
    </xf>
    <xf numFmtId="0" fontId="19" fillId="48" borderId="0" xfId="0" applyFont="1" applyFill="1"/>
    <xf numFmtId="0" fontId="24" fillId="48" borderId="13" xfId="0" applyFont="1" applyFill="1" applyBorder="1" applyAlignment="1">
      <alignment horizontal="center" wrapText="1"/>
    </xf>
    <xf numFmtId="43" fontId="19" fillId="48" borderId="0" xfId="42" applyFont="1" applyFill="1"/>
    <xf numFmtId="0" fontId="79" fillId="48" borderId="0" xfId="55" applyFill="1"/>
    <xf numFmtId="0" fontId="24" fillId="0" borderId="0" xfId="44" applyFont="1" applyAlignment="1" applyProtection="1">
      <alignment horizontal="right"/>
      <protection locked="0"/>
    </xf>
    <xf numFmtId="4" fontId="21" fillId="35" borderId="0" xfId="0" applyNumberFormat="1" applyFont="1" applyFill="1" applyAlignment="1">
      <alignment horizontal="right" vertical="top"/>
    </xf>
    <xf numFmtId="0" fontId="19" fillId="49" borderId="0" xfId="0" applyFont="1" applyFill="1" applyAlignment="1">
      <alignment horizontal="right" vertical="top" wrapText="1"/>
    </xf>
    <xf numFmtId="0" fontId="79" fillId="0" borderId="13" xfId="55" applyBorder="1" applyAlignment="1">
      <alignment horizontal="right" vertical="top" wrapText="1"/>
    </xf>
    <xf numFmtId="43" fontId="19" fillId="0" borderId="0" xfId="42" applyFont="1" applyFill="1" applyBorder="1" applyAlignment="1">
      <alignment horizontal="right" vertical="top" wrapText="1"/>
    </xf>
    <xf numFmtId="0" fontId="21" fillId="0" borderId="0" xfId="0" applyFont="1" applyAlignment="1">
      <alignment horizontal="center" vertical="center" wrapText="1"/>
    </xf>
    <xf numFmtId="43" fontId="0" fillId="0" borderId="0" xfId="42" applyFont="1"/>
    <xf numFmtId="0" fontId="74" fillId="0" borderId="13" xfId="54" applyFont="1" applyBorder="1" applyAlignment="1">
      <alignment vertical="center" wrapText="1"/>
    </xf>
    <xf numFmtId="10" fontId="32" fillId="43" borderId="0" xfId="43" applyNumberFormat="1" applyFont="1" applyFill="1" applyBorder="1" applyAlignment="1" applyProtection="1">
      <alignment horizontal="right" vertical="top"/>
    </xf>
    <xf numFmtId="169" fontId="64" fillId="0" borderId="13" xfId="51" applyNumberFormat="1" applyFont="1" applyFill="1" applyBorder="1" applyAlignment="1" applyProtection="1">
      <alignment horizontal="center" vertical="center"/>
    </xf>
    <xf numFmtId="2" fontId="31" fillId="0" borderId="13" xfId="0" applyNumberFormat="1" applyFont="1" applyBorder="1" applyAlignment="1">
      <alignment horizontal="right" vertical="center"/>
    </xf>
    <xf numFmtId="4" fontId="19" fillId="0" borderId="0" xfId="0" applyNumberFormat="1" applyFont="1" applyAlignment="1">
      <alignment horizontal="right" wrapText="1"/>
    </xf>
    <xf numFmtId="4" fontId="20" fillId="0" borderId="0" xfId="0" applyNumberFormat="1" applyFont="1" applyAlignment="1">
      <alignment horizontal="right" wrapText="1"/>
    </xf>
    <xf numFmtId="0" fontId="23" fillId="0" borderId="0" xfId="0" applyFont="1" applyAlignment="1">
      <alignment horizontal="right" vertical="center" wrapText="1"/>
    </xf>
    <xf numFmtId="4" fontId="21" fillId="33" borderId="0" xfId="0" applyNumberFormat="1" applyFont="1" applyFill="1" applyAlignment="1">
      <alignment horizontal="right" wrapText="1"/>
    </xf>
    <xf numFmtId="0" fontId="19" fillId="0" borderId="0" xfId="0" applyFont="1" applyAlignment="1">
      <alignment horizontal="center" wrapText="1"/>
    </xf>
    <xf numFmtId="4" fontId="21" fillId="34" borderId="0" xfId="0" applyNumberFormat="1" applyFont="1" applyFill="1" applyAlignment="1">
      <alignment horizontal="center" vertical="top"/>
    </xf>
    <xf numFmtId="4" fontId="19" fillId="48" borderId="0" xfId="0" applyNumberFormat="1" applyFont="1" applyFill="1" applyAlignment="1">
      <alignment horizontal="right" vertical="top" wrapText="1"/>
    </xf>
    <xf numFmtId="2" fontId="29" fillId="0" borderId="0" xfId="42" applyNumberFormat="1" applyFont="1" applyFill="1" applyBorder="1" applyAlignment="1" applyProtection="1">
      <alignment horizontal="right" vertical="top"/>
    </xf>
    <xf numFmtId="43" fontId="29" fillId="42" borderId="0" xfId="42" applyFont="1" applyFill="1" applyBorder="1" applyAlignment="1" applyProtection="1">
      <alignment horizontal="right" vertical="center" wrapText="1"/>
    </xf>
    <xf numFmtId="43" fontId="29" fillId="41" borderId="0" xfId="42" applyFont="1" applyFill="1" applyBorder="1" applyAlignment="1" applyProtection="1">
      <alignment horizontal="right" vertical="center" wrapText="1"/>
    </xf>
    <xf numFmtId="43" fontId="29" fillId="51" borderId="0" xfId="42" applyFont="1" applyFill="1" applyBorder="1" applyAlignment="1" applyProtection="1">
      <alignment horizontal="right" vertical="center" wrapText="1"/>
    </xf>
    <xf numFmtId="2" fontId="29" fillId="43" borderId="0" xfId="42" applyNumberFormat="1" applyFont="1" applyFill="1" applyBorder="1" applyAlignment="1" applyProtection="1">
      <alignment horizontal="right" vertical="top"/>
    </xf>
    <xf numFmtId="43" fontId="30" fillId="44" borderId="0" xfId="42" applyFont="1" applyFill="1" applyBorder="1" applyAlignment="1" applyProtection="1">
      <alignment horizontal="right" vertical="center" wrapText="1"/>
    </xf>
    <xf numFmtId="43" fontId="21" fillId="33" borderId="0" xfId="42" applyFont="1" applyFill="1" applyBorder="1" applyAlignment="1">
      <alignment horizontal="right"/>
    </xf>
    <xf numFmtId="168" fontId="33" fillId="0" borderId="0" xfId="44" applyNumberFormat="1"/>
    <xf numFmtId="43" fontId="33" fillId="0" borderId="0" xfId="44" applyNumberFormat="1"/>
    <xf numFmtId="9" fontId="67" fillId="0" borderId="13" xfId="49" applyFont="1" applyFill="1" applyBorder="1" applyAlignment="1" applyProtection="1">
      <alignment horizontal="right"/>
    </xf>
    <xf numFmtId="0" fontId="73" fillId="0" borderId="13" xfId="0" applyFont="1" applyBorder="1" applyAlignment="1">
      <alignment horizontal="left" vertical="center" wrapText="1"/>
    </xf>
    <xf numFmtId="0" fontId="78" fillId="0" borderId="13" xfId="0" applyFont="1" applyBorder="1"/>
    <xf numFmtId="0" fontId="76" fillId="0" borderId="13" xfId="54" applyFont="1" applyBorder="1" applyAlignment="1">
      <alignment vertical="center" wrapText="1"/>
    </xf>
    <xf numFmtId="43" fontId="77" fillId="0" borderId="13" xfId="42" applyFont="1" applyFill="1" applyBorder="1" applyAlignment="1" applyProtection="1">
      <alignment horizontal="center" vertical="center"/>
    </xf>
    <xf numFmtId="43" fontId="77" fillId="0" borderId="13" xfId="42" applyFont="1" applyFill="1" applyBorder="1" applyAlignment="1" applyProtection="1">
      <alignment vertical="center"/>
    </xf>
    <xf numFmtId="0" fontId="78" fillId="0" borderId="13" xfId="0" applyFont="1" applyBorder="1" applyAlignment="1">
      <alignment horizontal="center"/>
    </xf>
    <xf numFmtId="0" fontId="76" fillId="0" borderId="13" xfId="54" applyFont="1" applyBorder="1" applyAlignment="1">
      <alignment horizontal="center" vertical="center"/>
    </xf>
    <xf numFmtId="0" fontId="74" fillId="0" borderId="13" xfId="54" applyFont="1" applyBorder="1" applyAlignment="1">
      <alignment horizontal="center" vertical="center"/>
    </xf>
    <xf numFmtId="43" fontId="32" fillId="43" borderId="0" xfId="42" applyFont="1" applyFill="1" applyBorder="1" applyAlignment="1" applyProtection="1">
      <alignment horizontal="right" vertical="top"/>
    </xf>
    <xf numFmtId="43" fontId="33" fillId="0" borderId="0" xfId="44" applyNumberFormat="1" applyProtection="1">
      <protection locked="0"/>
    </xf>
    <xf numFmtId="9" fontId="33" fillId="0" borderId="0" xfId="43" applyFont="1" applyFill="1" applyProtection="1"/>
    <xf numFmtId="172" fontId="59" fillId="0" borderId="13" xfId="43" applyNumberFormat="1" applyFont="1" applyFill="1" applyBorder="1" applyAlignment="1" applyProtection="1">
      <alignment horizontal="center" vertical="center"/>
    </xf>
    <xf numFmtId="164" fontId="29" fillId="0" borderId="13" xfId="47" applyFont="1" applyFill="1" applyBorder="1" applyAlignment="1" applyProtection="1">
      <alignment horizontal="center" vertical="center"/>
      <protection locked="0"/>
    </xf>
    <xf numFmtId="0" fontId="29" fillId="0" borderId="13" xfId="44" applyFont="1" applyBorder="1" applyAlignment="1" applyProtection="1">
      <alignment horizontal="center" vertical="center"/>
      <protection locked="0"/>
    </xf>
    <xf numFmtId="0" fontId="29" fillId="0" borderId="13" xfId="44" applyFont="1" applyBorder="1" applyProtection="1">
      <protection locked="0"/>
    </xf>
    <xf numFmtId="4" fontId="21" fillId="0" borderId="13" xfId="0" applyNumberFormat="1" applyFont="1" applyBorder="1" applyAlignment="1">
      <alignment horizontal="right" vertical="top"/>
    </xf>
    <xf numFmtId="0" fontId="39" fillId="0" borderId="13" xfId="0" applyFont="1" applyBorder="1" applyAlignment="1">
      <alignment vertical="top" wrapText="1"/>
    </xf>
    <xf numFmtId="0" fontId="70" fillId="0" borderId="13" xfId="0" applyFont="1" applyBorder="1" applyAlignment="1">
      <alignment horizontal="center" vertical="top"/>
    </xf>
    <xf numFmtId="0" fontId="39" fillId="0" borderId="13" xfId="0" applyFont="1" applyBorder="1" applyAlignment="1">
      <alignment horizontal="center" vertical="top"/>
    </xf>
    <xf numFmtId="168" fontId="39" fillId="0" borderId="13" xfId="51" applyFont="1" applyFill="1" applyBorder="1" applyAlignment="1">
      <alignment horizontal="right" vertical="top"/>
    </xf>
    <xf numFmtId="0" fontId="19" fillId="0" borderId="13" xfId="0" applyFont="1" applyBorder="1" applyAlignment="1">
      <alignment horizontal="justify" vertical="top" wrapText="1"/>
    </xf>
    <xf numFmtId="2" fontId="19" fillId="0" borderId="13" xfId="0" applyNumberFormat="1" applyFont="1" applyBorder="1" applyAlignment="1">
      <alignment horizontal="center" vertical="top" wrapText="1"/>
    </xf>
    <xf numFmtId="43" fontId="19" fillId="0" borderId="13" xfId="42" applyFont="1" applyFill="1" applyBorder="1" applyAlignment="1">
      <alignment horizontal="left" vertical="top" wrapText="1"/>
    </xf>
    <xf numFmtId="0" fontId="71" fillId="0" borderId="13" xfId="0" applyFont="1" applyBorder="1" applyAlignment="1">
      <alignment horizontal="center" vertical="top" wrapText="1"/>
    </xf>
    <xf numFmtId="4" fontId="19" fillId="0" borderId="13" xfId="0" applyNumberFormat="1" applyFont="1" applyBorder="1" applyAlignment="1">
      <alignment horizontal="left" vertical="top" wrapText="1"/>
    </xf>
    <xf numFmtId="43" fontId="19" fillId="0" borderId="13" xfId="0" applyNumberFormat="1" applyFont="1" applyBorder="1" applyAlignment="1">
      <alignment horizontal="left" vertical="top" wrapText="1"/>
    </xf>
    <xf numFmtId="0" fontId="24" fillId="0" borderId="13" xfId="0" applyFont="1" applyBorder="1" applyAlignment="1">
      <alignment horizontal="center" wrapText="1"/>
    </xf>
    <xf numFmtId="0" fontId="24" fillId="0" borderId="13" xfId="0" applyFont="1" applyBorder="1" applyAlignment="1">
      <alignment horizontal="left" wrapText="1"/>
    </xf>
    <xf numFmtId="0" fontId="27" fillId="0" borderId="13" xfId="0" applyFont="1" applyBorder="1" applyAlignment="1">
      <alignment vertical="top" wrapText="1"/>
    </xf>
    <xf numFmtId="0" fontId="27" fillId="0" borderId="13" xfId="0" applyFont="1" applyBorder="1" applyAlignment="1">
      <alignment horizontal="center" vertical="top"/>
    </xf>
    <xf numFmtId="168" fontId="26" fillId="0" borderId="13" xfId="51" applyFill="1" applyBorder="1" applyAlignment="1">
      <alignment horizontal="right" vertical="top"/>
    </xf>
    <xf numFmtId="2" fontId="0" fillId="0" borderId="13" xfId="0" applyNumberFormat="1" applyBorder="1" applyAlignment="1">
      <alignment horizontal="right" vertical="center"/>
    </xf>
    <xf numFmtId="0" fontId="81" fillId="57" borderId="0" xfId="56" applyFont="1" applyFill="1" applyAlignment="1">
      <alignment horizontal="center" vertical="center" wrapText="1"/>
    </xf>
    <xf numFmtId="0" fontId="81" fillId="57" borderId="0" xfId="56" applyFont="1" applyFill="1" applyAlignment="1">
      <alignment horizontal="left" vertical="center" wrapText="1"/>
    </xf>
    <xf numFmtId="4" fontId="81" fillId="57" borderId="0" xfId="56" applyNumberFormat="1" applyFont="1" applyFill="1" applyAlignment="1">
      <alignment horizontal="center" vertical="center" wrapText="1"/>
    </xf>
    <xf numFmtId="0" fontId="19" fillId="0" borderId="13" xfId="0" applyFont="1" applyBorder="1" applyAlignment="1">
      <alignment horizontal="justify" vertical="justify" wrapText="1"/>
    </xf>
    <xf numFmtId="167" fontId="66" fillId="0" borderId="77" xfId="50" applyFont="1" applyFill="1" applyBorder="1" applyAlignment="1" applyProtection="1">
      <alignment horizontal="center" vertical="center"/>
    </xf>
    <xf numFmtId="167" fontId="66" fillId="0" borderId="78" xfId="50" applyFont="1" applyFill="1" applyBorder="1" applyAlignment="1" applyProtection="1">
      <alignment horizontal="center" vertical="center"/>
    </xf>
    <xf numFmtId="167" fontId="65" fillId="0" borderId="77" xfId="50" applyFont="1" applyFill="1" applyBorder="1" applyAlignment="1" applyProtection="1">
      <alignment horizontal="center" vertical="center"/>
    </xf>
    <xf numFmtId="167" fontId="65" fillId="0" borderId="78" xfId="50" applyFont="1" applyFill="1" applyBorder="1" applyAlignment="1" applyProtection="1">
      <alignment horizontal="center" vertical="center"/>
    </xf>
    <xf numFmtId="167" fontId="66" fillId="0" borderId="13" xfId="50" applyFont="1" applyFill="1" applyBorder="1" applyAlignment="1" applyProtection="1">
      <alignment horizontal="center" vertical="center"/>
    </xf>
    <xf numFmtId="0" fontId="21" fillId="58" borderId="13" xfId="0" applyFont="1" applyFill="1" applyBorder="1" applyAlignment="1">
      <alignment horizontal="center" vertical="top"/>
    </xf>
    <xf numFmtId="4" fontId="21" fillId="58" borderId="13" xfId="0" applyNumberFormat="1" applyFont="1" applyFill="1" applyBorder="1" applyAlignment="1">
      <alignment horizontal="center" vertical="top"/>
    </xf>
    <xf numFmtId="49" fontId="65" fillId="0" borderId="13" xfId="52" applyNumberFormat="1" applyFont="1" applyBorder="1" applyAlignment="1">
      <alignment horizontal="left" vertical="center" wrapText="1"/>
    </xf>
    <xf numFmtId="0" fontId="33" fillId="0" borderId="13" xfId="44" applyBorder="1"/>
    <xf numFmtId="167" fontId="66" fillId="0" borderId="95" xfId="50" applyFont="1" applyFill="1" applyBorder="1" applyAlignment="1" applyProtection="1">
      <alignment horizontal="center" vertical="center"/>
    </xf>
    <xf numFmtId="0" fontId="65" fillId="38" borderId="13" xfId="52" applyFont="1" applyFill="1" applyBorder="1" applyAlignment="1">
      <alignment vertical="center"/>
    </xf>
    <xf numFmtId="0" fontId="21" fillId="35" borderId="13" xfId="0" applyFont="1" applyFill="1" applyBorder="1" applyAlignment="1">
      <alignment horizontal="right" vertical="top"/>
    </xf>
    <xf numFmtId="0" fontId="78" fillId="56" borderId="13" xfId="0" applyFont="1" applyFill="1" applyBorder="1" applyAlignment="1">
      <alignment horizontal="center" vertical="top"/>
    </xf>
    <xf numFmtId="43" fontId="19" fillId="0" borderId="13" xfId="42" applyFont="1" applyFill="1" applyBorder="1" applyAlignment="1">
      <alignment horizontal="right" vertical="top" wrapText="1"/>
    </xf>
    <xf numFmtId="0" fontId="82" fillId="43" borderId="13" xfId="0" applyFont="1" applyFill="1" applyBorder="1" applyAlignment="1">
      <alignment horizontal="left" vertical="top"/>
    </xf>
    <xf numFmtId="2" fontId="82" fillId="43" borderId="13" xfId="0" applyNumberFormat="1" applyFont="1" applyFill="1" applyBorder="1" applyAlignment="1">
      <alignment horizontal="right" vertical="top"/>
    </xf>
    <xf numFmtId="0" fontId="57" fillId="43" borderId="13" xfId="0" applyFont="1" applyFill="1" applyBorder="1" applyAlignment="1">
      <alignment vertical="top" wrapText="1"/>
    </xf>
    <xf numFmtId="0" fontId="82" fillId="43" borderId="13" xfId="0" applyFont="1" applyFill="1" applyBorder="1" applyAlignment="1">
      <alignment vertical="top"/>
    </xf>
    <xf numFmtId="0" fontId="21" fillId="58" borderId="13" xfId="0" applyFont="1" applyFill="1" applyBorder="1" applyAlignment="1">
      <alignment horizontal="center"/>
    </xf>
    <xf numFmtId="0" fontId="28" fillId="0" borderId="13" xfId="48" applyFont="1" applyBorder="1" applyAlignment="1">
      <alignment vertical="center"/>
    </xf>
    <xf numFmtId="0" fontId="24" fillId="0" borderId="13" xfId="44" applyFont="1" applyBorder="1"/>
    <xf numFmtId="164" fontId="28" fillId="0" borderId="13" xfId="47" applyFont="1" applyFill="1" applyBorder="1" applyAlignment="1" applyProtection="1">
      <alignment vertical="center"/>
    </xf>
    <xf numFmtId="49" fontId="28" fillId="0" borderId="13" xfId="47" applyNumberFormat="1" applyFont="1" applyFill="1" applyBorder="1" applyAlignment="1" applyProtection="1">
      <alignment vertical="center"/>
    </xf>
    <xf numFmtId="0" fontId="28" fillId="0" borderId="13" xfId="48" applyFont="1" applyBorder="1" applyAlignment="1">
      <alignment horizontal="left" vertical="center"/>
    </xf>
    <xf numFmtId="49" fontId="28" fillId="0" borderId="13" xfId="47" applyNumberFormat="1" applyFont="1" applyFill="1" applyBorder="1" applyAlignment="1" applyProtection="1">
      <alignment horizontal="right" vertical="center"/>
    </xf>
    <xf numFmtId="0" fontId="57" fillId="0" borderId="13" xfId="48" applyFont="1" applyBorder="1" applyAlignment="1">
      <alignment horizontal="center" vertical="center"/>
    </xf>
    <xf numFmtId="10" fontId="58" fillId="0" borderId="13" xfId="49" applyNumberFormat="1" applyFont="1" applyFill="1" applyBorder="1" applyAlignment="1" applyProtection="1">
      <alignment horizontal="center" vertical="center" wrapText="1"/>
    </xf>
    <xf numFmtId="0" fontId="58" fillId="0" borderId="13" xfId="44" applyFont="1" applyBorder="1" applyAlignment="1">
      <alignment horizontal="center" vertical="center"/>
    </xf>
    <xf numFmtId="0" fontId="58" fillId="0" borderId="13" xfId="48" applyFont="1" applyBorder="1" applyAlignment="1">
      <alignment horizontal="center" vertical="center" wrapText="1"/>
    </xf>
    <xf numFmtId="164" fontId="58" fillId="0" borderId="13" xfId="47" applyFont="1" applyFill="1" applyBorder="1" applyAlignment="1" applyProtection="1">
      <alignment horizontal="center" vertical="center" wrapText="1"/>
    </xf>
    <xf numFmtId="10" fontId="24" fillId="0" borderId="0" xfId="44" applyNumberFormat="1" applyFont="1" applyProtection="1">
      <protection locked="0"/>
    </xf>
    <xf numFmtId="175" fontId="24" fillId="0" borderId="0" xfId="43" applyNumberFormat="1" applyFont="1" applyFill="1" applyBorder="1" applyAlignment="1" applyProtection="1">
      <alignment horizontal="center"/>
      <protection locked="0"/>
    </xf>
    <xf numFmtId="0" fontId="21" fillId="33" borderId="0" xfId="0" applyFont="1" applyFill="1" applyAlignment="1">
      <alignment horizontal="right"/>
    </xf>
    <xf numFmtId="4" fontId="21" fillId="58" borderId="0" xfId="0" applyNumberFormat="1" applyFont="1" applyFill="1" applyAlignment="1">
      <alignment horizontal="center" vertical="top"/>
    </xf>
    <xf numFmtId="0" fontId="21" fillId="48" borderId="0" xfId="0" applyFont="1" applyFill="1" applyAlignment="1">
      <alignment vertical="top" wrapText="1"/>
    </xf>
    <xf numFmtId="168" fontId="39" fillId="0" borderId="0" xfId="51" applyFont="1" applyFill="1" applyBorder="1" applyAlignment="1">
      <alignment horizontal="right" vertical="top"/>
    </xf>
    <xf numFmtId="43" fontId="29" fillId="0" borderId="0" xfId="42" applyFont="1" applyFill="1" applyBorder="1" applyAlignment="1" applyProtection="1">
      <alignment horizontal="right" vertical="top"/>
    </xf>
    <xf numFmtId="0" fontId="19" fillId="0" borderId="93" xfId="0" applyFont="1" applyBorder="1" applyAlignment="1">
      <alignment horizontal="right" vertical="top" wrapText="1"/>
    </xf>
    <xf numFmtId="0" fontId="19" fillId="0" borderId="12" xfId="0" applyFont="1" applyBorder="1" applyAlignment="1">
      <alignment horizontal="left" vertical="top" wrapText="1"/>
    </xf>
    <xf numFmtId="0" fontId="19" fillId="0" borderId="12" xfId="0" applyFont="1" applyBorder="1" applyAlignment="1">
      <alignment horizontal="center" vertical="top" wrapText="1"/>
    </xf>
    <xf numFmtId="173" fontId="19" fillId="0" borderId="12" xfId="0" applyNumberFormat="1" applyFont="1" applyBorder="1" applyAlignment="1">
      <alignment horizontal="right" vertical="top" wrapText="1"/>
    </xf>
    <xf numFmtId="0" fontId="19" fillId="49" borderId="13" xfId="0" applyFont="1" applyFill="1" applyBorder="1" applyAlignment="1">
      <alignment horizontal="right" vertical="top" wrapText="1"/>
    </xf>
    <xf numFmtId="0" fontId="19" fillId="49" borderId="13" xfId="0" applyFont="1" applyFill="1" applyBorder="1" applyAlignment="1">
      <alignment horizontal="left" vertical="top" wrapText="1"/>
    </xf>
    <xf numFmtId="0" fontId="19" fillId="49" borderId="13" xfId="0" applyFont="1" applyFill="1" applyBorder="1" applyAlignment="1">
      <alignment horizontal="center" vertical="top" wrapText="1"/>
    </xf>
    <xf numFmtId="173" fontId="19" fillId="49" borderId="13" xfId="0" applyNumberFormat="1" applyFont="1" applyFill="1" applyBorder="1" applyAlignment="1">
      <alignment horizontal="right" vertical="top" wrapText="1"/>
    </xf>
    <xf numFmtId="4" fontId="19" fillId="49" borderId="13" xfId="0" applyNumberFormat="1" applyFont="1" applyFill="1" applyBorder="1" applyAlignment="1">
      <alignment horizontal="right" vertical="top" wrapText="1"/>
    </xf>
    <xf numFmtId="0" fontId="32" fillId="0" borderId="84" xfId="0" applyFont="1" applyBorder="1" applyAlignment="1">
      <alignment horizontal="center" vertical="center" wrapText="1"/>
    </xf>
    <xf numFmtId="0" fontId="29" fillId="0" borderId="84" xfId="0" applyFont="1" applyBorder="1" applyAlignment="1">
      <alignment vertical="top" wrapText="1"/>
    </xf>
    <xf numFmtId="0" fontId="31" fillId="0" borderId="84" xfId="0" applyFont="1" applyBorder="1" applyAlignment="1">
      <alignment horizontal="left" vertical="center" wrapText="1"/>
    </xf>
    <xf numFmtId="2" fontId="31" fillId="0" borderId="84" xfId="0" applyNumberFormat="1" applyFont="1" applyBorder="1" applyAlignment="1">
      <alignment horizontal="center" vertical="top"/>
    </xf>
    <xf numFmtId="2" fontId="33" fillId="0" borderId="84" xfId="0" applyNumberFormat="1" applyFont="1" applyBorder="1" applyAlignment="1">
      <alignment horizontal="right" vertical="top"/>
    </xf>
    <xf numFmtId="2" fontId="31" fillId="0" borderId="85" xfId="0" applyNumberFormat="1" applyFont="1" applyBorder="1" applyAlignment="1">
      <alignment horizontal="right" vertical="top"/>
    </xf>
    <xf numFmtId="43" fontId="21" fillId="0" borderId="13" xfId="42" applyFont="1" applyFill="1" applyBorder="1" applyAlignment="1">
      <alignment horizontal="right" vertical="top" wrapText="1"/>
    </xf>
    <xf numFmtId="0" fontId="32" fillId="0" borderId="13" xfId="0" applyFont="1" applyBorder="1" applyAlignment="1">
      <alignment horizontal="center" vertical="center" wrapText="1"/>
    </xf>
    <xf numFmtId="0" fontId="29" fillId="0" borderId="13" xfId="0" applyFont="1" applyBorder="1" applyAlignment="1">
      <alignment vertical="top" wrapText="1"/>
    </xf>
    <xf numFmtId="2" fontId="33" fillId="0" borderId="13" xfId="0" applyNumberFormat="1" applyFont="1" applyBorder="1" applyAlignment="1">
      <alignment horizontal="right" vertical="top"/>
    </xf>
    <xf numFmtId="0" fontId="39" fillId="0" borderId="13" xfId="0" applyFont="1" applyBorder="1" applyAlignment="1">
      <alignment horizontal="justify" vertical="justify" wrapText="1"/>
    </xf>
    <xf numFmtId="0" fontId="64" fillId="0" borderId="78" xfId="48" applyFont="1" applyBorder="1" applyAlignment="1">
      <alignment horizontal="left" vertical="center"/>
    </xf>
    <xf numFmtId="0" fontId="64" fillId="0" borderId="78" xfId="48" applyFont="1" applyBorder="1" applyAlignment="1">
      <alignment horizontal="right" vertical="center"/>
    </xf>
    <xf numFmtId="169" fontId="64" fillId="0" borderId="78" xfId="51" applyNumberFormat="1" applyFont="1" applyFill="1" applyBorder="1" applyAlignment="1" applyProtection="1">
      <alignment vertical="center"/>
    </xf>
    <xf numFmtId="168" fontId="26" fillId="0" borderId="78" xfId="51" applyFill="1" applyBorder="1" applyAlignment="1" applyProtection="1">
      <alignment horizontal="center" vertical="center"/>
    </xf>
    <xf numFmtId="0" fontId="49" fillId="0" borderId="34" xfId="44" applyFont="1" applyBorder="1"/>
    <xf numFmtId="0" fontId="33" fillId="0" borderId="36" xfId="44" applyBorder="1"/>
    <xf numFmtId="0" fontId="33" fillId="0" borderId="37" xfId="44" applyBorder="1"/>
    <xf numFmtId="0" fontId="61" fillId="0" borderId="14" xfId="44" applyFont="1" applyBorder="1" applyAlignment="1" applyProtection="1">
      <alignment horizontal="center" vertical="center"/>
      <protection locked="0"/>
    </xf>
    <xf numFmtId="0" fontId="61" fillId="0" borderId="15" xfId="44" applyFont="1" applyBorder="1" applyProtection="1">
      <protection locked="0"/>
    </xf>
    <xf numFmtId="164" fontId="61" fillId="0" borderId="15" xfId="47" applyFont="1" applyFill="1" applyBorder="1" applyAlignment="1" applyProtection="1">
      <alignment horizontal="right" vertical="center"/>
      <protection locked="0"/>
    </xf>
    <xf numFmtId="4" fontId="61" fillId="0" borderId="15" xfId="47" applyNumberFormat="1" applyFont="1" applyFill="1" applyBorder="1" applyAlignment="1" applyProtection="1">
      <alignment horizontal="center"/>
      <protection locked="0"/>
    </xf>
    <xf numFmtId="10" fontId="62" fillId="0" borderId="15" xfId="49" applyNumberFormat="1" applyFont="1" applyFill="1" applyBorder="1" applyAlignment="1" applyProtection="1"/>
    <xf numFmtId="0" fontId="24" fillId="0" borderId="15" xfId="44" applyFont="1" applyBorder="1" applyProtection="1">
      <protection locked="0"/>
    </xf>
    <xf numFmtId="0" fontId="24" fillId="0" borderId="16" xfId="44" applyFont="1" applyBorder="1" applyProtection="1">
      <protection locked="0"/>
    </xf>
    <xf numFmtId="0" fontId="21" fillId="48" borderId="0" xfId="0" applyFont="1" applyFill="1" applyAlignment="1">
      <alignment horizontal="left" vertical="top" wrapText="1"/>
    </xf>
    <xf numFmtId="4" fontId="21" fillId="55" borderId="0" xfId="0" applyNumberFormat="1" applyFont="1" applyFill="1" applyAlignment="1">
      <alignment horizontal="right" vertical="top"/>
    </xf>
    <xf numFmtId="0" fontId="21" fillId="49" borderId="0" xfId="0" applyFont="1" applyFill="1" applyAlignment="1">
      <alignment vertical="top" wrapText="1"/>
    </xf>
    <xf numFmtId="0" fontId="21" fillId="0" borderId="0" xfId="0" applyFont="1" applyAlignment="1">
      <alignment vertical="top" wrapText="1"/>
    </xf>
    <xf numFmtId="0" fontId="21" fillId="0" borderId="0" xfId="0" applyFont="1" applyAlignment="1">
      <alignment horizontal="left" vertical="top" wrapText="1"/>
    </xf>
    <xf numFmtId="4" fontId="21" fillId="0" borderId="0" xfId="0" applyNumberFormat="1" applyFont="1" applyAlignment="1">
      <alignment horizontal="right" vertical="top" wrapText="1"/>
    </xf>
    <xf numFmtId="0" fontId="19" fillId="48" borderId="0" xfId="0" applyFont="1" applyFill="1" applyAlignment="1">
      <alignment vertical="top" wrapText="1"/>
    </xf>
    <xf numFmtId="43" fontId="19" fillId="0" borderId="0" xfId="42" applyFont="1" applyBorder="1" applyAlignment="1">
      <alignment vertical="top" wrapText="1"/>
    </xf>
    <xf numFmtId="0" fontId="19" fillId="0" borderId="0" xfId="0" applyFont="1" applyAlignment="1">
      <alignment vertical="top" wrapText="1"/>
    </xf>
    <xf numFmtId="43" fontId="19" fillId="0" borderId="0" xfId="42" applyFont="1" applyFill="1" applyBorder="1" applyAlignment="1">
      <alignment horizontal="left" vertical="top" wrapText="1"/>
    </xf>
    <xf numFmtId="43" fontId="19" fillId="0" borderId="0" xfId="0" applyNumberFormat="1" applyFont="1" applyAlignment="1">
      <alignment horizontal="left" vertical="top" wrapText="1"/>
    </xf>
    <xf numFmtId="0" fontId="19" fillId="53" borderId="0" xfId="0" applyFont="1" applyFill="1"/>
    <xf numFmtId="168" fontId="26" fillId="0" borderId="0" xfId="51" applyFill="1" applyBorder="1" applyAlignment="1">
      <alignment horizontal="right" vertical="top"/>
    </xf>
    <xf numFmtId="0" fontId="83" fillId="0" borderId="13" xfId="0" applyFont="1" applyBorder="1" applyAlignment="1">
      <alignment horizontal="left" vertical="top" wrapText="1"/>
    </xf>
    <xf numFmtId="0" fontId="19" fillId="0" borderId="35" xfId="0" applyFont="1" applyBorder="1" applyAlignment="1">
      <alignment horizontal="right" vertical="top" wrapText="1"/>
    </xf>
    <xf numFmtId="0" fontId="19" fillId="0" borderId="36" xfId="0" applyFont="1" applyBorder="1" applyAlignment="1">
      <alignment horizontal="left" vertical="top" wrapText="1"/>
    </xf>
    <xf numFmtId="0" fontId="19" fillId="0" borderId="36" xfId="0" applyFont="1" applyBorder="1" applyAlignment="1">
      <alignment horizontal="justify" vertical="top" wrapText="1"/>
    </xf>
    <xf numFmtId="0" fontId="19" fillId="0" borderId="36" xfId="0" applyFont="1" applyBorder="1" applyAlignment="1">
      <alignment horizontal="center" vertical="top" wrapText="1"/>
    </xf>
    <xf numFmtId="173" fontId="19" fillId="0" borderId="36" xfId="0" applyNumberFormat="1" applyFont="1" applyBorder="1" applyAlignment="1">
      <alignment horizontal="right" vertical="top" wrapText="1"/>
    </xf>
    <xf numFmtId="4" fontId="19" fillId="0" borderId="36" xfId="0" applyNumberFormat="1" applyFont="1" applyBorder="1" applyAlignment="1">
      <alignment horizontal="right" vertical="top" wrapText="1"/>
    </xf>
    <xf numFmtId="4" fontId="19" fillId="0" borderId="37" xfId="0" applyNumberFormat="1" applyFont="1" applyBorder="1" applyAlignment="1">
      <alignment horizontal="right" vertical="top" wrapText="1"/>
    </xf>
    <xf numFmtId="2" fontId="27" fillId="43" borderId="13" xfId="0" applyNumberFormat="1" applyFont="1" applyFill="1" applyBorder="1" applyAlignment="1">
      <alignment horizontal="right" vertical="top" wrapText="1"/>
    </xf>
    <xf numFmtId="4" fontId="0" fillId="0" borderId="13" xfId="0" applyNumberFormat="1" applyBorder="1" applyAlignment="1">
      <alignment horizontal="right" vertical="center"/>
    </xf>
    <xf numFmtId="4" fontId="78" fillId="0" borderId="13" xfId="0" applyNumberFormat="1" applyFont="1" applyBorder="1"/>
    <xf numFmtId="2" fontId="19" fillId="37" borderId="13" xfId="0" applyNumberFormat="1" applyFont="1" applyFill="1" applyBorder="1" applyAlignment="1">
      <alignment horizontal="right" vertical="center"/>
    </xf>
    <xf numFmtId="2" fontId="19" fillId="0" borderId="0" xfId="59" applyNumberFormat="1" applyFont="1" applyAlignment="1">
      <alignment horizontal="center" vertical="center" wrapText="1"/>
    </xf>
    <xf numFmtId="0" fontId="21" fillId="37" borderId="13" xfId="0" applyFont="1" applyFill="1" applyBorder="1" applyAlignment="1">
      <alignment horizontal="right" vertical="center" wrapText="1"/>
    </xf>
    <xf numFmtId="43" fontId="22" fillId="0" borderId="13" xfId="42" applyBorder="1"/>
    <xf numFmtId="0" fontId="19" fillId="59" borderId="13" xfId="0" applyFont="1" applyFill="1" applyBorder="1" applyAlignment="1">
      <alignment horizontal="left" vertical="top" wrapText="1"/>
    </xf>
    <xf numFmtId="0" fontId="23" fillId="0" borderId="13" xfId="0" applyFont="1" applyBorder="1" applyAlignment="1">
      <alignment vertical="center" wrapText="1"/>
    </xf>
    <xf numFmtId="49" fontId="19" fillId="0" borderId="13" xfId="0" applyNumberFormat="1" applyFont="1" applyBorder="1" applyAlignment="1">
      <alignment horizontal="center" vertical="top" wrapText="1"/>
    </xf>
    <xf numFmtId="49" fontId="70" fillId="0" borderId="13" xfId="0" applyNumberFormat="1" applyFont="1" applyBorder="1" applyAlignment="1">
      <alignment horizontal="center" vertical="top"/>
    </xf>
    <xf numFmtId="4" fontId="19" fillId="59" borderId="13" xfId="0" applyNumberFormat="1" applyFont="1" applyFill="1" applyBorder="1" applyAlignment="1">
      <alignment horizontal="right" vertical="top" wrapText="1"/>
    </xf>
    <xf numFmtId="0" fontId="19" fillId="59" borderId="13" xfId="0" applyFont="1" applyFill="1" applyBorder="1" applyAlignment="1">
      <alignment horizontal="center" vertical="top" wrapText="1"/>
    </xf>
    <xf numFmtId="0" fontId="0" fillId="0" borderId="0" xfId="0" applyAlignment="1">
      <alignment horizontal="center"/>
    </xf>
    <xf numFmtId="0" fontId="0" fillId="0" borderId="13" xfId="0" applyBorder="1" applyAlignment="1">
      <alignment horizontal="left" wrapText="1"/>
    </xf>
    <xf numFmtId="0" fontId="0" fillId="0" borderId="13" xfId="0" applyBorder="1" applyAlignment="1">
      <alignment horizontal="left"/>
    </xf>
    <xf numFmtId="0" fontId="0" fillId="0" borderId="13" xfId="0" applyBorder="1" applyAlignment="1">
      <alignment horizontal="center"/>
    </xf>
    <xf numFmtId="4" fontId="0" fillId="0" borderId="13" xfId="0" applyNumberFormat="1" applyBorder="1" applyAlignment="1">
      <alignment horizontal="center"/>
    </xf>
    <xf numFmtId="0" fontId="69" fillId="0" borderId="13" xfId="0" applyFont="1" applyBorder="1" applyAlignment="1">
      <alignment horizontal="center"/>
    </xf>
    <xf numFmtId="49" fontId="21" fillId="37" borderId="97" xfId="0" applyNumberFormat="1" applyFont="1" applyFill="1" applyBorder="1" applyAlignment="1">
      <alignment horizontal="center" vertical="center"/>
    </xf>
    <xf numFmtId="0" fontId="21" fillId="0" borderId="97" xfId="0" applyFont="1" applyBorder="1" applyAlignment="1">
      <alignment vertical="center" wrapText="1"/>
    </xf>
    <xf numFmtId="0" fontId="19" fillId="0" borderId="77" xfId="0" applyFont="1" applyBorder="1" applyAlignment="1">
      <alignment horizontal="justify" vertical="top" wrapText="1"/>
    </xf>
    <xf numFmtId="0" fontId="19" fillId="37" borderId="97" xfId="0" applyFont="1" applyFill="1" applyBorder="1" applyAlignment="1">
      <alignment horizontal="center" vertical="center"/>
    </xf>
    <xf numFmtId="43" fontId="21" fillId="40" borderId="77" xfId="42" applyFont="1" applyFill="1" applyBorder="1" applyAlignment="1">
      <alignment horizontal="right" vertical="top" wrapText="1"/>
    </xf>
    <xf numFmtId="4" fontId="21" fillId="40" borderId="77" xfId="0" applyNumberFormat="1" applyFont="1" applyFill="1" applyBorder="1" applyAlignment="1">
      <alignment horizontal="right" vertical="top" wrapText="1"/>
    </xf>
    <xf numFmtId="0" fontId="29" fillId="59" borderId="13" xfId="0" applyFont="1" applyFill="1" applyBorder="1" applyAlignment="1">
      <alignment horizontal="center" wrapText="1"/>
    </xf>
    <xf numFmtId="0" fontId="25" fillId="59" borderId="13" xfId="0" applyFont="1" applyFill="1" applyBorder="1" applyAlignment="1">
      <alignment horizontal="left" wrapText="1"/>
    </xf>
    <xf numFmtId="0" fontId="29" fillId="60" borderId="13" xfId="0" applyFont="1" applyFill="1" applyBorder="1" applyAlignment="1">
      <alignment horizontal="center" vertical="top" wrapText="1"/>
    </xf>
    <xf numFmtId="0" fontId="25" fillId="59" borderId="13" xfId="0" applyFont="1" applyFill="1" applyBorder="1" applyAlignment="1">
      <alignment horizontal="center" wrapText="1"/>
    </xf>
    <xf numFmtId="0" fontId="19" fillId="59" borderId="13" xfId="0" applyFont="1" applyFill="1" applyBorder="1"/>
    <xf numFmtId="0" fontId="57" fillId="0" borderId="24" xfId="48" applyFont="1" applyBorder="1" applyAlignment="1">
      <alignment horizontal="center" vertical="center"/>
    </xf>
    <xf numFmtId="0" fontId="27" fillId="0" borderId="13" xfId="0" applyFont="1" applyBorder="1" applyAlignment="1">
      <alignment horizontal="justify" vertical="justify" wrapText="1"/>
    </xf>
    <xf numFmtId="0" fontId="33" fillId="0" borderId="0" xfId="44" applyAlignment="1">
      <alignment horizontal="center" vertical="center"/>
    </xf>
    <xf numFmtId="0" fontId="19" fillId="0" borderId="31" xfId="0" applyFont="1" applyBorder="1" applyAlignment="1">
      <alignment horizontal="center"/>
    </xf>
    <xf numFmtId="0" fontId="19" fillId="0" borderId="0" xfId="0" applyFont="1" applyAlignment="1">
      <alignment horizontal="center"/>
    </xf>
    <xf numFmtId="0" fontId="19" fillId="0" borderId="36" xfId="0" applyFont="1" applyBorder="1" applyAlignment="1">
      <alignment horizontal="center"/>
    </xf>
    <xf numFmtId="0" fontId="59" fillId="61" borderId="13" xfId="44" applyFont="1" applyFill="1" applyBorder="1" applyAlignment="1" applyProtection="1">
      <alignment horizontal="center" vertical="center" wrapText="1"/>
      <protection locked="0"/>
    </xf>
    <xf numFmtId="0" fontId="24" fillId="61" borderId="13" xfId="44" applyFont="1" applyFill="1" applyBorder="1" applyProtection="1">
      <protection locked="0"/>
    </xf>
    <xf numFmtId="166" fontId="59" fillId="61" borderId="13" xfId="48" applyNumberFormat="1" applyFont="1" applyFill="1" applyBorder="1" applyAlignment="1" applyProtection="1">
      <alignment horizontal="left"/>
      <protection locked="0"/>
    </xf>
    <xf numFmtId="10" fontId="26" fillId="61" borderId="13" xfId="49" applyNumberFormat="1" applyFill="1" applyBorder="1" applyAlignment="1" applyProtection="1">
      <alignment horizontal="center" vertical="center"/>
    </xf>
    <xf numFmtId="172" fontId="59" fillId="61" borderId="13" xfId="43" applyNumberFormat="1" applyFont="1" applyFill="1" applyBorder="1" applyAlignment="1" applyProtection="1">
      <alignment horizontal="center" vertical="center"/>
    </xf>
    <xf numFmtId="164" fontId="59" fillId="61" borderId="13" xfId="47" applyFont="1" applyFill="1" applyBorder="1" applyAlignment="1" applyProtection="1">
      <alignment horizontal="center" vertical="center"/>
    </xf>
    <xf numFmtId="4" fontId="24" fillId="0" borderId="13" xfId="47" applyNumberFormat="1" applyFont="1" applyFill="1" applyBorder="1" applyAlignment="1" applyProtection="1">
      <alignment horizontal="center"/>
      <protection locked="0"/>
    </xf>
    <xf numFmtId="0" fontId="32" fillId="0" borderId="0" xfId="44" applyFont="1" applyAlignment="1">
      <alignment horizontal="left"/>
    </xf>
    <xf numFmtId="0" fontId="32" fillId="0" borderId="0" xfId="44" applyFont="1"/>
    <xf numFmtId="0" fontId="21" fillId="59" borderId="13" xfId="0" applyFont="1" applyFill="1" applyBorder="1" applyAlignment="1">
      <alignment horizontal="left" vertical="top" wrapText="1"/>
    </xf>
    <xf numFmtId="0" fontId="19" fillId="0" borderId="0" xfId="0" applyFont="1" applyAlignment="1">
      <alignment horizontal="right" wrapText="1"/>
    </xf>
    <xf numFmtId="0" fontId="24" fillId="51" borderId="14" xfId="0" applyFont="1" applyFill="1" applyBorder="1" applyAlignment="1">
      <alignment horizontal="left" vertical="center" wrapText="1"/>
    </xf>
    <xf numFmtId="43" fontId="30" fillId="44" borderId="98" xfId="42" applyFont="1" applyFill="1" applyBorder="1" applyAlignment="1" applyProtection="1">
      <alignment horizontal="center" vertical="center" wrapText="1"/>
    </xf>
    <xf numFmtId="0" fontId="59" fillId="0" borderId="13" xfId="0" applyFont="1" applyBorder="1" applyAlignment="1">
      <alignment horizontal="left" vertical="center"/>
    </xf>
    <xf numFmtId="0" fontId="21" fillId="0" borderId="13" xfId="0" applyFont="1" applyBorder="1" applyAlignment="1">
      <alignment horizontal="justify" vertical="justify" wrapText="1"/>
    </xf>
    <xf numFmtId="43" fontId="32" fillId="38" borderId="78" xfId="42" applyFont="1" applyFill="1" applyBorder="1" applyAlignment="1">
      <alignment horizontal="right" vertical="center"/>
    </xf>
    <xf numFmtId="0" fontId="73" fillId="0" borderId="14" xfId="0" applyFont="1" applyBorder="1" applyAlignment="1">
      <alignment vertical="center" wrapText="1"/>
    </xf>
    <xf numFmtId="0" fontId="19" fillId="0" borderId="14" xfId="0" applyFont="1" applyBorder="1" applyAlignment="1">
      <alignment vertical="top" wrapText="1"/>
    </xf>
    <xf numFmtId="0" fontId="19" fillId="0" borderId="14" xfId="0" applyFont="1" applyBorder="1" applyAlignment="1">
      <alignment horizontal="right" vertical="top" wrapText="1"/>
    </xf>
    <xf numFmtId="0" fontId="19" fillId="59" borderId="13" xfId="0" applyFont="1" applyFill="1" applyBorder="1" applyAlignment="1">
      <alignment horizontal="justify" vertical="justify" wrapText="1"/>
    </xf>
    <xf numFmtId="0" fontId="42" fillId="0" borderId="13" xfId="0" applyFont="1" applyBorder="1" applyAlignment="1">
      <alignment horizontal="justify" vertical="justify" wrapText="1"/>
    </xf>
    <xf numFmtId="0" fontId="29" fillId="43" borderId="13" xfId="0" applyFont="1" applyFill="1" applyBorder="1" applyAlignment="1">
      <alignment vertical="top" wrapText="1"/>
    </xf>
    <xf numFmtId="0" fontId="19" fillId="0" borderId="13" xfId="0" applyFont="1" applyBorder="1"/>
    <xf numFmtId="0" fontId="19" fillId="0" borderId="13" xfId="0" applyFont="1" applyBorder="1" applyAlignment="1">
      <alignment horizontal="justify" wrapText="1"/>
    </xf>
    <xf numFmtId="0" fontId="23" fillId="0" borderId="13" xfId="0" applyFont="1" applyBorder="1" applyAlignment="1">
      <alignment horizontal="center" vertical="center" wrapText="1"/>
    </xf>
    <xf numFmtId="0" fontId="28" fillId="0" borderId="13" xfId="0" applyFont="1" applyBorder="1" applyAlignment="1">
      <alignment vertical="top" wrapText="1"/>
    </xf>
    <xf numFmtId="168" fontId="26" fillId="59" borderId="13" xfId="51" applyFill="1" applyBorder="1" applyAlignment="1">
      <alignment horizontal="right" vertical="top"/>
    </xf>
    <xf numFmtId="0" fontId="21" fillId="37" borderId="36" xfId="0" applyFont="1" applyFill="1" applyBorder="1" applyAlignment="1">
      <alignment horizontal="right" vertical="center" wrapText="1"/>
    </xf>
    <xf numFmtId="43" fontId="22" fillId="0" borderId="37" xfId="42" applyBorder="1"/>
    <xf numFmtId="173" fontId="19" fillId="0" borderId="13" xfId="0" applyNumberFormat="1" applyFont="1" applyBorder="1" applyAlignment="1">
      <alignment horizontal="right" vertical="top" wrapText="1"/>
    </xf>
    <xf numFmtId="0" fontId="21" fillId="0" borderId="77" xfId="0" applyFont="1" applyBorder="1" applyAlignment="1">
      <alignment horizontal="center" vertical="top" wrapText="1"/>
    </xf>
    <xf numFmtId="2" fontId="24" fillId="0" borderId="13" xfId="0" applyNumberFormat="1" applyFont="1" applyBorder="1" applyAlignment="1">
      <alignment horizontal="left" wrapText="1"/>
    </xf>
    <xf numFmtId="1" fontId="88" fillId="62" borderId="99" xfId="0" applyNumberFormat="1" applyFont="1" applyFill="1" applyBorder="1" applyAlignment="1">
      <alignment vertical="center" wrapText="1"/>
    </xf>
    <xf numFmtId="0" fontId="88" fillId="62" borderId="100" xfId="0" applyFont="1" applyFill="1" applyBorder="1" applyAlignment="1">
      <alignment vertical="center" wrapText="1"/>
    </xf>
    <xf numFmtId="177" fontId="88" fillId="62" borderId="100" xfId="0" applyNumberFormat="1" applyFont="1" applyFill="1" applyBorder="1" applyAlignment="1">
      <alignment horizontal="center" vertical="center" wrapText="1"/>
    </xf>
    <xf numFmtId="177" fontId="87" fillId="0" borderId="101" xfId="0" applyNumberFormat="1" applyFont="1" applyBorder="1" applyAlignment="1">
      <alignment vertical="center"/>
    </xf>
    <xf numFmtId="1" fontId="88" fillId="63" borderId="103" xfId="0" applyNumberFormat="1" applyFont="1" applyFill="1" applyBorder="1" applyAlignment="1">
      <alignment horizontal="center" vertical="center" wrapText="1"/>
    </xf>
    <xf numFmtId="0" fontId="91" fillId="63" borderId="104" xfId="0" applyFont="1" applyFill="1" applyBorder="1" applyAlignment="1">
      <alignment vertical="center" wrapText="1"/>
    </xf>
    <xf numFmtId="0" fontId="88" fillId="63" borderId="104" xfId="0" applyFont="1" applyFill="1" applyBorder="1" applyAlignment="1">
      <alignment vertical="center" wrapText="1"/>
    </xf>
    <xf numFmtId="177" fontId="91" fillId="63" borderId="104" xfId="0" applyNumberFormat="1" applyFont="1" applyFill="1" applyBorder="1" applyAlignment="1">
      <alignment vertical="center" wrapText="1"/>
    </xf>
    <xf numFmtId="177" fontId="91" fillId="63" borderId="102" xfId="0" applyNumberFormat="1" applyFont="1" applyFill="1" applyBorder="1" applyAlignment="1">
      <alignment vertical="center" wrapText="1"/>
    </xf>
    <xf numFmtId="177" fontId="91" fillId="63" borderId="105" xfId="0" applyNumberFormat="1" applyFont="1" applyFill="1" applyBorder="1" applyAlignment="1">
      <alignment vertical="center" wrapText="1"/>
    </xf>
    <xf numFmtId="0" fontId="92" fillId="67" borderId="107" xfId="0" applyFont="1" applyFill="1" applyBorder="1" applyAlignment="1">
      <alignment vertical="center" wrapText="1"/>
    </xf>
    <xf numFmtId="0" fontId="86" fillId="67" borderId="108" xfId="0" applyFont="1" applyFill="1" applyBorder="1" applyAlignment="1">
      <alignment vertical="center" wrapText="1"/>
    </xf>
    <xf numFmtId="0" fontId="92" fillId="67" borderId="108" xfId="0" applyFont="1" applyFill="1" applyBorder="1" applyAlignment="1">
      <alignment horizontal="center" vertical="center" wrapText="1"/>
    </xf>
    <xf numFmtId="177" fontId="86" fillId="67" borderId="108" xfId="0" applyNumberFormat="1" applyFont="1" applyFill="1" applyBorder="1" applyAlignment="1">
      <alignment vertical="center" wrapText="1"/>
    </xf>
    <xf numFmtId="177" fontId="86" fillId="67" borderId="109" xfId="0" applyNumberFormat="1" applyFont="1" applyFill="1" applyBorder="1" applyAlignment="1">
      <alignment vertical="center" wrapText="1"/>
    </xf>
    <xf numFmtId="177" fontId="86" fillId="67" borderId="106" xfId="0" applyNumberFormat="1" applyFont="1" applyFill="1" applyBorder="1" applyAlignment="1">
      <alignment vertical="center" wrapText="1"/>
    </xf>
    <xf numFmtId="0" fontId="85" fillId="0" borderId="13" xfId="0" applyFont="1" applyBorder="1" applyAlignment="1">
      <alignment horizontal="center" vertical="top"/>
    </xf>
    <xf numFmtId="0" fontId="19" fillId="59" borderId="13" xfId="0" applyFont="1" applyFill="1" applyBorder="1" applyAlignment="1">
      <alignment horizontal="justify" vertical="top" wrapText="1"/>
    </xf>
    <xf numFmtId="0" fontId="19" fillId="78" borderId="13" xfId="0" applyFont="1" applyFill="1" applyBorder="1" applyAlignment="1">
      <alignment horizontal="center"/>
    </xf>
    <xf numFmtId="1" fontId="88" fillId="64" borderId="97" xfId="0" applyNumberFormat="1" applyFont="1" applyFill="1" applyBorder="1" applyAlignment="1">
      <alignment vertical="center" wrapText="1"/>
    </xf>
    <xf numFmtId="0" fontId="88" fillId="64" borderId="97" xfId="0" applyFont="1" applyFill="1" applyBorder="1" applyAlignment="1">
      <alignment vertical="center" wrapText="1"/>
    </xf>
    <xf numFmtId="177" fontId="91" fillId="64" borderId="97" xfId="0" applyNumberFormat="1" applyFont="1" applyFill="1" applyBorder="1" applyAlignment="1">
      <alignment vertical="center" wrapText="1"/>
    </xf>
    <xf numFmtId="1" fontId="87" fillId="0" borderId="13" xfId="0" applyNumberFormat="1" applyFont="1" applyBorder="1" applyAlignment="1">
      <alignment vertical="center"/>
    </xf>
    <xf numFmtId="0" fontId="87" fillId="0" borderId="13" xfId="0" applyFont="1" applyBorder="1" applyAlignment="1">
      <alignment horizontal="center" vertical="center"/>
    </xf>
    <xf numFmtId="0" fontId="87" fillId="0" borderId="13" xfId="0" applyFont="1" applyBorder="1" applyAlignment="1">
      <alignment vertical="center" wrapText="1"/>
    </xf>
    <xf numFmtId="177" fontId="87" fillId="0" borderId="13" xfId="0" applyNumberFormat="1" applyFont="1" applyBorder="1" applyAlignment="1">
      <alignment vertical="center"/>
    </xf>
    <xf numFmtId="0" fontId="90" fillId="0" borderId="13" xfId="0" applyFont="1" applyBorder="1" applyAlignment="1">
      <alignment horizontal="center" vertical="center"/>
    </xf>
    <xf numFmtId="0" fontId="90" fillId="68" borderId="124" xfId="0" applyFont="1" applyFill="1" applyBorder="1" applyAlignment="1">
      <alignment horizontal="center" vertical="center" wrapText="1"/>
    </xf>
    <xf numFmtId="0" fontId="86" fillId="68" borderId="125" xfId="0" applyFont="1" applyFill="1" applyBorder="1" applyAlignment="1">
      <alignment vertical="center" wrapText="1"/>
    </xf>
    <xf numFmtId="0" fontId="90" fillId="68" borderId="125" xfId="0" applyFont="1" applyFill="1" applyBorder="1" applyAlignment="1">
      <alignment vertical="center" wrapText="1"/>
    </xf>
    <xf numFmtId="177" fontId="93" fillId="68" borderId="125" xfId="0" applyNumberFormat="1" applyFont="1" applyFill="1" applyBorder="1" applyAlignment="1">
      <alignment vertical="center" wrapText="1"/>
    </xf>
    <xf numFmtId="177" fontId="86" fillId="68" borderId="126" xfId="0" applyNumberFormat="1" applyFont="1" applyFill="1" applyBorder="1" applyAlignment="1">
      <alignment vertical="center" wrapText="1"/>
    </xf>
    <xf numFmtId="177" fontId="86" fillId="68" borderId="127" xfId="0" applyNumberFormat="1" applyFont="1" applyFill="1" applyBorder="1" applyAlignment="1">
      <alignment vertical="center" wrapText="1"/>
    </xf>
    <xf numFmtId="0" fontId="86" fillId="69" borderId="128" xfId="0" applyFont="1" applyFill="1" applyBorder="1" applyAlignment="1">
      <alignment vertical="center" wrapText="1"/>
    </xf>
    <xf numFmtId="0" fontId="90" fillId="69" borderId="128" xfId="0" applyFont="1" applyFill="1" applyBorder="1" applyAlignment="1">
      <alignment vertical="center" wrapText="1"/>
    </xf>
    <xf numFmtId="177" fontId="86" fillId="69" borderId="128" xfId="0" applyNumberFormat="1" applyFont="1" applyFill="1" applyBorder="1" applyAlignment="1">
      <alignment vertical="center" wrapText="1"/>
    </xf>
    <xf numFmtId="177" fontId="90" fillId="65" borderId="128" xfId="0" applyNumberFormat="1" applyFont="1" applyFill="1" applyBorder="1"/>
    <xf numFmtId="177" fontId="90" fillId="65" borderId="110" xfId="0" applyNumberFormat="1" applyFont="1" applyFill="1" applyBorder="1"/>
    <xf numFmtId="0" fontId="87" fillId="37" borderId="13" xfId="0" applyFont="1" applyFill="1" applyBorder="1" applyAlignment="1">
      <alignment horizontal="center" vertical="center" wrapText="1"/>
    </xf>
    <xf numFmtId="0" fontId="87" fillId="37" borderId="13" xfId="0" applyFont="1" applyFill="1" applyBorder="1" applyAlignment="1">
      <alignment vertical="center" wrapText="1"/>
    </xf>
    <xf numFmtId="177" fontId="87" fillId="37" borderId="13" xfId="0" applyNumberFormat="1" applyFont="1" applyFill="1" applyBorder="1" applyAlignment="1">
      <alignment horizontal="right" vertical="center" wrapText="1"/>
    </xf>
    <xf numFmtId="0" fontId="94" fillId="37" borderId="13" xfId="0" applyFont="1" applyFill="1" applyBorder="1" applyAlignment="1">
      <alignment horizontal="center" vertical="center" wrapText="1"/>
    </xf>
    <xf numFmtId="177" fontId="87" fillId="37" borderId="13" xfId="0" applyNumberFormat="1" applyFont="1" applyFill="1" applyBorder="1" applyAlignment="1">
      <alignment horizontal="center" vertical="center" wrapText="1"/>
    </xf>
    <xf numFmtId="0" fontId="87" fillId="0" borderId="13" xfId="0" applyFont="1" applyBorder="1" applyAlignment="1">
      <alignment horizontal="center" vertical="center" wrapText="1"/>
    </xf>
    <xf numFmtId="177" fontId="87" fillId="0" borderId="13" xfId="0" applyNumberFormat="1" applyFont="1" applyBorder="1" applyAlignment="1">
      <alignment horizontal="right" vertical="center" wrapText="1"/>
    </xf>
    <xf numFmtId="0" fontId="87" fillId="0" borderId="13" xfId="0" applyFont="1" applyBorder="1" applyAlignment="1">
      <alignment vertical="center"/>
    </xf>
    <xf numFmtId="0" fontId="87" fillId="37" borderId="13" xfId="0" applyFont="1" applyFill="1" applyBorder="1" applyAlignment="1">
      <alignment horizontal="left" vertical="center" wrapText="1"/>
    </xf>
    <xf numFmtId="0" fontId="90" fillId="0" borderId="13" xfId="0" applyFont="1" applyBorder="1" applyAlignment="1">
      <alignment horizontal="left" vertical="center"/>
    </xf>
    <xf numFmtId="1" fontId="59" fillId="0" borderId="13" xfId="44" applyNumberFormat="1" applyFont="1" applyBorder="1" applyAlignment="1" applyProtection="1">
      <alignment horizontal="center" vertical="center" wrapText="1"/>
      <protection locked="0"/>
    </xf>
    <xf numFmtId="1" fontId="24" fillId="0" borderId="13" xfId="44" applyNumberFormat="1" applyFont="1" applyBorder="1" applyProtection="1">
      <protection locked="0"/>
    </xf>
    <xf numFmtId="164" fontId="24" fillId="38" borderId="13" xfId="47" applyFont="1" applyFill="1" applyBorder="1" applyAlignment="1" applyProtection="1">
      <alignment horizontal="center" vertical="center"/>
      <protection locked="0"/>
    </xf>
    <xf numFmtId="0" fontId="98" fillId="0" borderId="115" xfId="0" applyFont="1" applyBorder="1" applyAlignment="1">
      <alignment horizontal="center" vertical="center" wrapText="1"/>
    </xf>
    <xf numFmtId="0" fontId="98" fillId="0" borderId="119" xfId="0" applyFont="1" applyBorder="1" applyAlignment="1">
      <alignment horizontal="center" vertical="center" wrapText="1"/>
    </xf>
    <xf numFmtId="0" fontId="86" fillId="37" borderId="119" xfId="0" applyFont="1" applyFill="1" applyBorder="1" applyAlignment="1">
      <alignment vertical="center" wrapText="1"/>
    </xf>
    <xf numFmtId="0" fontId="86" fillId="0" borderId="120" xfId="0" applyFont="1" applyBorder="1" applyAlignment="1">
      <alignment vertical="center" wrapText="1"/>
    </xf>
    <xf numFmtId="0" fontId="86" fillId="0" borderId="0" xfId="0" applyFont="1" applyAlignment="1">
      <alignment wrapText="1"/>
    </xf>
    <xf numFmtId="0" fontId="86" fillId="0" borderId="0" xfId="0" applyFont="1" applyAlignment="1">
      <alignment vertical="center" wrapText="1"/>
    </xf>
    <xf numFmtId="0" fontId="86" fillId="37" borderId="121" xfId="0" applyFont="1" applyFill="1" applyBorder="1" applyAlignment="1">
      <alignment vertical="center" wrapText="1"/>
    </xf>
    <xf numFmtId="0" fontId="96" fillId="62" borderId="118" xfId="0" applyFont="1" applyFill="1" applyBorder="1" applyAlignment="1">
      <alignment vertical="center" wrapText="1"/>
    </xf>
    <xf numFmtId="0" fontId="96" fillId="62" borderId="119" xfId="0" applyFont="1" applyFill="1" applyBorder="1" applyAlignment="1">
      <alignment vertical="center" wrapText="1"/>
    </xf>
    <xf numFmtId="0" fontId="96" fillId="62" borderId="119" xfId="0" applyFont="1" applyFill="1" applyBorder="1" applyAlignment="1">
      <alignment horizontal="center" vertical="center" wrapText="1"/>
    </xf>
    <xf numFmtId="0" fontId="101" fillId="70" borderId="122" xfId="0" applyFont="1" applyFill="1" applyBorder="1" applyAlignment="1">
      <alignment horizontal="center" vertical="top" wrapText="1"/>
    </xf>
    <xf numFmtId="0" fontId="101" fillId="70" borderId="123" xfId="0" applyFont="1" applyFill="1" applyBorder="1" applyAlignment="1">
      <alignment horizontal="center" vertical="top" wrapText="1"/>
    </xf>
    <xf numFmtId="0" fontId="101" fillId="70" borderId="123" xfId="0" applyFont="1" applyFill="1" applyBorder="1" applyAlignment="1">
      <alignment horizontal="center" wrapText="1"/>
    </xf>
    <xf numFmtId="0" fontId="101" fillId="70" borderId="119" xfId="0" applyFont="1" applyFill="1" applyBorder="1" applyAlignment="1">
      <alignment horizontal="center" vertical="top" wrapText="1"/>
    </xf>
    <xf numFmtId="0" fontId="98" fillId="79" borderId="130" xfId="0" applyFont="1" applyFill="1" applyBorder="1" applyAlignment="1">
      <alignment vertical="center" wrapText="1"/>
    </xf>
    <xf numFmtId="0" fontId="98" fillId="80" borderId="130" xfId="0" applyFont="1" applyFill="1" applyBorder="1" applyAlignment="1">
      <alignment horizontal="center" vertical="center" wrapText="1"/>
    </xf>
    <xf numFmtId="0" fontId="98" fillId="79" borderId="116" xfId="0" applyFont="1" applyFill="1" applyBorder="1" applyAlignment="1">
      <alignment horizontal="center" vertical="center" wrapText="1"/>
    </xf>
    <xf numFmtId="0" fontId="98" fillId="79" borderId="116" xfId="0" applyFont="1" applyFill="1" applyBorder="1" applyAlignment="1">
      <alignment vertical="center" wrapText="1"/>
    </xf>
    <xf numFmtId="0" fontId="98" fillId="79" borderId="117" xfId="0" applyFont="1" applyFill="1" applyBorder="1" applyAlignment="1">
      <alignment vertical="center" wrapText="1"/>
    </xf>
    <xf numFmtId="0" fontId="98" fillId="79" borderId="131" xfId="0" applyFont="1" applyFill="1" applyBorder="1" applyAlignment="1">
      <alignment vertical="center" wrapText="1"/>
    </xf>
    <xf numFmtId="0" fontId="94" fillId="0" borderId="132" xfId="0" applyFont="1" applyBorder="1" applyAlignment="1">
      <alignment vertical="center" wrapText="1"/>
    </xf>
    <xf numFmtId="0" fontId="94" fillId="0" borderId="133" xfId="0" applyFont="1" applyBorder="1" applyAlignment="1">
      <alignment horizontal="center" vertical="center" wrapText="1"/>
    </xf>
    <xf numFmtId="0" fontId="94" fillId="0" borderId="133" xfId="0" applyFont="1" applyBorder="1" applyAlignment="1">
      <alignment vertical="center" wrapText="1"/>
    </xf>
    <xf numFmtId="0" fontId="94" fillId="0" borderId="133" xfId="0" applyFont="1" applyBorder="1" applyAlignment="1">
      <alignment horizontal="right" vertical="center" wrapText="1"/>
    </xf>
    <xf numFmtId="43" fontId="94" fillId="0" borderId="134" xfId="0" applyNumberFormat="1" applyFont="1" applyBorder="1" applyAlignment="1">
      <alignment horizontal="right" vertical="center" wrapText="1"/>
    </xf>
    <xf numFmtId="0" fontId="98" fillId="0" borderId="133" xfId="0" applyFont="1" applyBorder="1" applyAlignment="1">
      <alignment horizontal="center" vertical="center" wrapText="1"/>
    </xf>
    <xf numFmtId="0" fontId="94" fillId="0" borderId="135" xfId="0" applyFont="1" applyBorder="1" applyAlignment="1">
      <alignment horizontal="right" vertical="center" wrapText="1"/>
    </xf>
    <xf numFmtId="0" fontId="102" fillId="0" borderId="133" xfId="0" applyFont="1" applyBorder="1" applyAlignment="1">
      <alignment vertical="top" wrapText="1"/>
    </xf>
    <xf numFmtId="0" fontId="94" fillId="0" borderId="136" xfId="0" applyFont="1" applyBorder="1" applyAlignment="1">
      <alignment vertical="center" wrapText="1"/>
    </xf>
    <xf numFmtId="0" fontId="94" fillId="0" borderId="129" xfId="0" applyFont="1" applyBorder="1" applyAlignment="1">
      <alignment horizontal="center" vertical="center" wrapText="1"/>
    </xf>
    <xf numFmtId="0" fontId="102" fillId="0" borderId="129" xfId="0" applyFont="1" applyBorder="1" applyAlignment="1">
      <alignment vertical="top" wrapText="1"/>
    </xf>
    <xf numFmtId="0" fontId="94" fillId="0" borderId="129" xfId="0" applyFont="1" applyBorder="1" applyAlignment="1">
      <alignment horizontal="right" vertical="center" wrapText="1"/>
    </xf>
    <xf numFmtId="0" fontId="94" fillId="0" borderId="0" xfId="0" applyFont="1" applyAlignment="1">
      <alignment horizontal="right" vertical="center" wrapText="1"/>
    </xf>
    <xf numFmtId="0" fontId="86" fillId="65" borderId="115" xfId="0" applyFont="1" applyFill="1" applyBorder="1" applyAlignment="1">
      <alignment vertical="center" wrapText="1"/>
    </xf>
    <xf numFmtId="0" fontId="86" fillId="65" borderId="112" xfId="0" applyFont="1" applyFill="1" applyBorder="1" applyAlignment="1">
      <alignment vertical="center" wrapText="1"/>
    </xf>
    <xf numFmtId="0" fontId="96" fillId="65" borderId="112" xfId="0" applyFont="1" applyFill="1" applyBorder="1" applyAlignment="1">
      <alignment vertical="center" wrapText="1"/>
    </xf>
    <xf numFmtId="0" fontId="71" fillId="65" borderId="112" xfId="0" applyFont="1" applyFill="1" applyBorder="1" applyAlignment="1">
      <alignment horizontal="right" vertical="center" wrapText="1"/>
    </xf>
    <xf numFmtId="4" fontId="71" fillId="65" borderId="112" xfId="0" applyNumberFormat="1" applyFont="1" applyFill="1" applyBorder="1" applyAlignment="1">
      <alignment horizontal="right" vertical="center" wrapText="1"/>
    </xf>
    <xf numFmtId="4" fontId="96" fillId="81" borderId="99" xfId="0" applyNumberFormat="1" applyFont="1" applyFill="1" applyBorder="1" applyAlignment="1">
      <alignment horizontal="right" vertical="center" wrapText="1"/>
    </xf>
    <xf numFmtId="0" fontId="86" fillId="0" borderId="122" xfId="0" applyFont="1" applyBorder="1" applyAlignment="1">
      <alignment wrapText="1"/>
    </xf>
    <xf numFmtId="0" fontId="86" fillId="0" borderId="123" xfId="0" applyFont="1" applyBorder="1" applyAlignment="1">
      <alignment wrapText="1"/>
    </xf>
    <xf numFmtId="0" fontId="86" fillId="0" borderId="119" xfId="0" applyFont="1" applyBorder="1" applyAlignment="1">
      <alignment wrapText="1"/>
    </xf>
    <xf numFmtId="0" fontId="86" fillId="70" borderId="122" xfId="0" applyFont="1" applyFill="1" applyBorder="1" applyAlignment="1">
      <alignment wrapText="1"/>
    </xf>
    <xf numFmtId="0" fontId="86" fillId="70" borderId="123" xfId="0" applyFont="1" applyFill="1" applyBorder="1" applyAlignment="1">
      <alignment wrapText="1"/>
    </xf>
    <xf numFmtId="0" fontId="86" fillId="70" borderId="119" xfId="0" applyFont="1" applyFill="1" applyBorder="1" applyAlignment="1">
      <alignment wrapText="1"/>
    </xf>
    <xf numFmtId="0" fontId="98" fillId="79" borderId="111" xfId="0" applyFont="1" applyFill="1" applyBorder="1" applyAlignment="1">
      <alignment vertical="center" wrapText="1"/>
    </xf>
    <xf numFmtId="0" fontId="96" fillId="81" borderId="116" xfId="0" applyFont="1" applyFill="1" applyBorder="1" applyAlignment="1">
      <alignment horizontal="center" vertical="center" wrapText="1"/>
    </xf>
    <xf numFmtId="0" fontId="94" fillId="0" borderId="133" xfId="0" applyFont="1" applyBorder="1" applyAlignment="1">
      <alignment horizontal="center" vertical="top" wrapText="1"/>
    </xf>
    <xf numFmtId="0" fontId="94" fillId="0" borderId="133" xfId="0" applyFont="1" applyBorder="1" applyAlignment="1">
      <alignment vertical="top" wrapText="1"/>
    </xf>
    <xf numFmtId="177" fontId="94" fillId="0" borderId="135" xfId="0" applyNumberFormat="1" applyFont="1" applyBorder="1" applyAlignment="1">
      <alignment horizontal="right" vertical="top" wrapText="1"/>
    </xf>
    <xf numFmtId="177" fontId="94" fillId="0" borderId="134" xfId="0" applyNumberFormat="1" applyFont="1" applyBorder="1" applyAlignment="1">
      <alignment horizontal="right" vertical="center" wrapText="1"/>
    </xf>
    <xf numFmtId="0" fontId="103" fillId="0" borderId="133" xfId="0" applyFont="1" applyBorder="1" applyAlignment="1">
      <alignment horizontal="center" vertical="center" wrapText="1"/>
    </xf>
    <xf numFmtId="0" fontId="103" fillId="0" borderId="133" xfId="0" applyFont="1" applyBorder="1" applyAlignment="1">
      <alignment horizontal="center" vertical="top" wrapText="1"/>
    </xf>
    <xf numFmtId="0" fontId="103" fillId="0" borderId="133" xfId="0" applyFont="1" applyBorder="1" applyAlignment="1">
      <alignment vertical="top" wrapText="1"/>
    </xf>
    <xf numFmtId="0" fontId="94" fillId="37" borderId="133" xfId="0" applyFont="1" applyFill="1" applyBorder="1" applyAlignment="1">
      <alignment horizontal="center" vertical="center" wrapText="1"/>
    </xf>
    <xf numFmtId="0" fontId="94" fillId="37" borderId="133" xfId="0" applyFont="1" applyFill="1" applyBorder="1" applyAlignment="1">
      <alignment horizontal="center" wrapText="1"/>
    </xf>
    <xf numFmtId="0" fontId="94" fillId="37" borderId="133" xfId="0" applyFont="1" applyFill="1" applyBorder="1" applyAlignment="1">
      <alignment vertical="center" wrapText="1"/>
    </xf>
    <xf numFmtId="177" fontId="94" fillId="37" borderId="135" xfId="0" applyNumberFormat="1" applyFont="1" applyFill="1" applyBorder="1" applyAlignment="1">
      <alignment horizontal="right" vertical="top" wrapText="1"/>
    </xf>
    <xf numFmtId="0" fontId="98" fillId="69" borderId="132" xfId="0" applyFont="1" applyFill="1" applyBorder="1" applyAlignment="1">
      <alignment vertical="center" wrapText="1"/>
    </xf>
    <xf numFmtId="0" fontId="86" fillId="69" borderId="133" xfId="0" applyFont="1" applyFill="1" applyBorder="1" applyAlignment="1">
      <alignment vertical="center" wrapText="1"/>
    </xf>
    <xf numFmtId="0" fontId="86" fillId="69" borderId="133" xfId="0" applyFont="1" applyFill="1" applyBorder="1" applyAlignment="1">
      <alignment wrapText="1"/>
    </xf>
    <xf numFmtId="0" fontId="98" fillId="69" borderId="133" xfId="0" applyFont="1" applyFill="1" applyBorder="1" applyAlignment="1">
      <alignment vertical="center" wrapText="1"/>
    </xf>
    <xf numFmtId="0" fontId="86" fillId="69" borderId="133" xfId="0" applyFont="1" applyFill="1" applyBorder="1" applyAlignment="1">
      <alignment vertical="top" wrapText="1"/>
    </xf>
    <xf numFmtId="177" fontId="86" fillId="69" borderId="135" xfId="0" applyNumberFormat="1" applyFont="1" applyFill="1" applyBorder="1" applyAlignment="1">
      <alignment vertical="top" wrapText="1"/>
    </xf>
    <xf numFmtId="0" fontId="94" fillId="0" borderId="133" xfId="0" applyFont="1" applyBorder="1" applyAlignment="1">
      <alignment horizontal="center" wrapText="1"/>
    </xf>
    <xf numFmtId="0" fontId="98" fillId="69" borderId="132" xfId="0" applyFont="1" applyFill="1" applyBorder="1" applyAlignment="1">
      <alignment vertical="top" wrapText="1"/>
    </xf>
    <xf numFmtId="0" fontId="86" fillId="69" borderId="137" xfId="0" applyFont="1" applyFill="1" applyBorder="1" applyAlignment="1">
      <alignment vertical="center" wrapText="1"/>
    </xf>
    <xf numFmtId="0" fontId="86" fillId="69" borderId="138" xfId="0" applyFont="1" applyFill="1" applyBorder="1" applyAlignment="1">
      <alignment vertical="center" wrapText="1"/>
    </xf>
    <xf numFmtId="0" fontId="93" fillId="69" borderId="138" xfId="0" applyFont="1" applyFill="1" applyBorder="1" applyAlignment="1">
      <alignment vertical="center" wrapText="1"/>
    </xf>
    <xf numFmtId="177" fontId="86" fillId="69" borderId="135" xfId="0" applyNumberFormat="1" applyFont="1" applyFill="1" applyBorder="1" applyAlignment="1">
      <alignment vertical="center" wrapText="1"/>
    </xf>
    <xf numFmtId="177" fontId="86" fillId="69" borderId="134" xfId="0" applyNumberFormat="1" applyFont="1" applyFill="1" applyBorder="1" applyAlignment="1">
      <alignment vertical="center" wrapText="1"/>
    </xf>
    <xf numFmtId="0" fontId="102" fillId="0" borderId="133" xfId="0" applyFont="1" applyBorder="1" applyAlignment="1">
      <alignment vertical="center" wrapText="1"/>
    </xf>
    <xf numFmtId="0" fontId="94" fillId="0" borderId="133" xfId="0" applyFont="1" applyBorder="1" applyAlignment="1">
      <alignment horizontal="right" vertical="top" wrapText="1"/>
    </xf>
    <xf numFmtId="0" fontId="94" fillId="0" borderId="129" xfId="0" applyFont="1" applyBorder="1" applyAlignment="1">
      <alignment horizontal="center" wrapText="1"/>
    </xf>
    <xf numFmtId="0" fontId="102" fillId="0" borderId="129" xfId="0" applyFont="1" applyBorder="1" applyAlignment="1">
      <alignment vertical="center" wrapText="1"/>
    </xf>
    <xf numFmtId="0" fontId="94" fillId="0" borderId="129" xfId="0" applyFont="1" applyBorder="1" applyAlignment="1">
      <alignment horizontal="right" vertical="top" wrapText="1"/>
    </xf>
    <xf numFmtId="177" fontId="94" fillId="0" borderId="0" xfId="0" applyNumberFormat="1" applyFont="1" applyAlignment="1">
      <alignment horizontal="right" vertical="top" wrapText="1"/>
    </xf>
    <xf numFmtId="4" fontId="71" fillId="65" borderId="100" xfId="0" applyNumberFormat="1" applyFont="1" applyFill="1" applyBorder="1" applyAlignment="1">
      <alignment horizontal="right" vertical="center" wrapText="1"/>
    </xf>
    <xf numFmtId="4" fontId="96" fillId="81" borderId="100" xfId="0" applyNumberFormat="1" applyFont="1" applyFill="1" applyBorder="1" applyAlignment="1">
      <alignment horizontal="right" vertical="center" wrapText="1"/>
    </xf>
    <xf numFmtId="0" fontId="102" fillId="0" borderId="133" xfId="0" applyFont="1" applyBorder="1" applyAlignment="1">
      <alignment horizontal="left" vertical="center" wrapText="1"/>
    </xf>
    <xf numFmtId="177" fontId="94" fillId="0" borderId="135" xfId="0" applyNumberFormat="1" applyFont="1" applyBorder="1" applyAlignment="1">
      <alignment horizontal="right" vertical="center" wrapText="1"/>
    </xf>
    <xf numFmtId="0" fontId="86" fillId="65" borderId="122" xfId="0" applyFont="1" applyFill="1" applyBorder="1" applyAlignment="1">
      <alignment vertical="center" wrapText="1"/>
    </xf>
    <xf numFmtId="0" fontId="86" fillId="65" borderId="123" xfId="0" applyFont="1" applyFill="1" applyBorder="1" applyAlignment="1">
      <alignment vertical="center" wrapText="1"/>
    </xf>
    <xf numFmtId="0" fontId="96" fillId="65" borderId="123" xfId="0" applyFont="1" applyFill="1" applyBorder="1" applyAlignment="1">
      <alignment vertical="center" wrapText="1"/>
    </xf>
    <xf numFmtId="4" fontId="71" fillId="65" borderId="123" xfId="0" applyNumberFormat="1" applyFont="1" applyFill="1" applyBorder="1" applyAlignment="1">
      <alignment horizontal="right" vertical="center" wrapText="1"/>
    </xf>
    <xf numFmtId="0" fontId="96" fillId="81" borderId="129" xfId="0" applyFont="1" applyFill="1" applyBorder="1" applyAlignment="1">
      <alignment horizontal="center" vertical="center" wrapText="1"/>
    </xf>
    <xf numFmtId="0" fontId="98" fillId="79" borderId="139" xfId="0" applyFont="1" applyFill="1" applyBorder="1" applyAlignment="1">
      <alignment vertical="center" wrapText="1"/>
    </xf>
    <xf numFmtId="0" fontId="98" fillId="79" borderId="140" xfId="0" applyFont="1" applyFill="1" applyBorder="1" applyAlignment="1">
      <alignment vertical="center" wrapText="1"/>
    </xf>
    <xf numFmtId="0" fontId="86" fillId="79" borderId="141" xfId="0" applyFont="1" applyFill="1" applyBorder="1" applyAlignment="1">
      <alignment vertical="top" wrapText="1"/>
    </xf>
    <xf numFmtId="0" fontId="104" fillId="0" borderId="133" xfId="0" applyFont="1" applyBorder="1" applyAlignment="1">
      <alignment vertical="top" wrapText="1"/>
    </xf>
    <xf numFmtId="0" fontId="94" fillId="0" borderId="135" xfId="0" applyFont="1" applyBorder="1" applyAlignment="1">
      <alignment horizontal="right" vertical="top" wrapText="1"/>
    </xf>
    <xf numFmtId="0" fontId="94" fillId="0" borderId="0" xfId="0" applyFont="1" applyAlignment="1">
      <alignment horizontal="right" vertical="top" wrapText="1"/>
    </xf>
    <xf numFmtId="0" fontId="96" fillId="65" borderId="100" xfId="0" applyFont="1" applyFill="1" applyBorder="1" applyAlignment="1">
      <alignment horizontal="right" vertical="center" wrapText="1"/>
    </xf>
    <xf numFmtId="177" fontId="96" fillId="81" borderId="100" xfId="0" applyNumberFormat="1" applyFont="1" applyFill="1" applyBorder="1" applyAlignment="1">
      <alignment horizontal="right" vertical="center" wrapText="1"/>
    </xf>
    <xf numFmtId="0" fontId="96" fillId="81" borderId="123" xfId="0" applyFont="1" applyFill="1" applyBorder="1" applyAlignment="1">
      <alignment horizontal="center" vertical="center" wrapText="1"/>
    </xf>
    <xf numFmtId="0" fontId="98" fillId="79" borderId="123" xfId="0" applyFont="1" applyFill="1" applyBorder="1" applyAlignment="1">
      <alignment vertical="center" wrapText="1"/>
    </xf>
    <xf numFmtId="0" fontId="86" fillId="79" borderId="119" xfId="0" applyFont="1" applyFill="1" applyBorder="1" applyAlignment="1">
      <alignment vertical="top" wrapText="1"/>
    </xf>
    <xf numFmtId="0" fontId="94" fillId="0" borderId="142" xfId="0" applyFont="1" applyBorder="1" applyAlignment="1">
      <alignment horizontal="right" vertical="center" wrapText="1"/>
    </xf>
    <xf numFmtId="0" fontId="94" fillId="0" borderId="142" xfId="0" applyFont="1" applyBorder="1" applyAlignment="1">
      <alignment horizontal="center" vertical="center" wrapText="1"/>
    </xf>
    <xf numFmtId="0" fontId="102" fillId="0" borderId="142" xfId="0" applyFont="1" applyBorder="1" applyAlignment="1">
      <alignment horizontal="left" vertical="center" wrapText="1"/>
    </xf>
    <xf numFmtId="177" fontId="94" fillId="0" borderId="0" xfId="0" applyNumberFormat="1" applyFont="1" applyAlignment="1">
      <alignment horizontal="right" vertical="center" wrapText="1"/>
    </xf>
    <xf numFmtId="177" fontId="86" fillId="69" borderId="143" xfId="0" applyNumberFormat="1" applyFont="1" applyFill="1" applyBorder="1" applyAlignment="1">
      <alignment vertical="center" wrapText="1"/>
    </xf>
    <xf numFmtId="0" fontId="94" fillId="0" borderId="132" xfId="0" applyFont="1" applyBorder="1" applyAlignment="1">
      <alignment vertical="top" wrapText="1"/>
    </xf>
    <xf numFmtId="4" fontId="96" fillId="65" borderId="123" xfId="0" applyNumberFormat="1" applyFont="1" applyFill="1" applyBorder="1" applyAlignment="1">
      <alignment horizontal="right" vertical="center" wrapText="1"/>
    </xf>
    <xf numFmtId="0" fontId="86" fillId="0" borderId="123" xfId="0" applyFont="1" applyBorder="1" applyAlignment="1">
      <alignment vertical="center" wrapText="1"/>
    </xf>
    <xf numFmtId="0" fontId="86" fillId="0" borderId="119" xfId="0" applyFont="1" applyBorder="1" applyAlignment="1">
      <alignment vertical="center" wrapText="1"/>
    </xf>
    <xf numFmtId="0" fontId="94" fillId="0" borderId="136" xfId="0" applyFont="1" applyBorder="1" applyAlignment="1">
      <alignment vertical="top" wrapText="1"/>
    </xf>
    <xf numFmtId="4" fontId="96" fillId="65" borderId="100" xfId="0" applyNumberFormat="1" applyFont="1" applyFill="1" applyBorder="1" applyAlignment="1">
      <alignment horizontal="right" vertical="center" wrapText="1"/>
    </xf>
    <xf numFmtId="0" fontId="94" fillId="0" borderId="130" xfId="0" applyFont="1" applyBorder="1" applyAlignment="1">
      <alignment vertical="top" wrapText="1"/>
    </xf>
    <xf numFmtId="0" fontId="96" fillId="65" borderId="119" xfId="0" applyFont="1" applyFill="1" applyBorder="1" applyAlignment="1">
      <alignment horizontal="right" vertical="center" wrapText="1"/>
    </xf>
    <xf numFmtId="0" fontId="86" fillId="37" borderId="122" xfId="0" applyFont="1" applyFill="1" applyBorder="1" applyAlignment="1">
      <alignment vertical="top" wrapText="1"/>
    </xf>
    <xf numFmtId="0" fontId="86" fillId="37" borderId="123" xfId="0" applyFont="1" applyFill="1" applyBorder="1" applyAlignment="1">
      <alignment vertical="center" wrapText="1"/>
    </xf>
    <xf numFmtId="0" fontId="86" fillId="37" borderId="123" xfId="0" applyFont="1" applyFill="1" applyBorder="1" applyAlignment="1">
      <alignment wrapText="1"/>
    </xf>
    <xf numFmtId="0" fontId="86" fillId="37" borderId="123" xfId="0" applyFont="1" applyFill="1" applyBorder="1" applyAlignment="1">
      <alignment vertical="top" wrapText="1"/>
    </xf>
    <xf numFmtId="0" fontId="86" fillId="37" borderId="119" xfId="0" applyFont="1" applyFill="1" applyBorder="1" applyAlignment="1">
      <alignment vertical="top" wrapText="1"/>
    </xf>
    <xf numFmtId="0" fontId="94" fillId="0" borderId="130" xfId="0" applyFont="1" applyBorder="1" applyAlignment="1">
      <alignment vertical="center" wrapText="1"/>
    </xf>
    <xf numFmtId="0" fontId="96" fillId="65" borderId="123" xfId="0" applyFont="1" applyFill="1" applyBorder="1" applyAlignment="1">
      <alignment horizontal="right" vertical="center" wrapText="1"/>
    </xf>
    <xf numFmtId="178" fontId="98" fillId="79" borderId="130" xfId="0" applyNumberFormat="1" applyFont="1" applyFill="1" applyBorder="1" applyAlignment="1">
      <alignment vertical="center" wrapText="1"/>
    </xf>
    <xf numFmtId="179" fontId="98" fillId="79" borderId="130" xfId="0" applyNumberFormat="1" applyFont="1" applyFill="1" applyBorder="1" applyAlignment="1">
      <alignment vertical="center" wrapText="1"/>
    </xf>
    <xf numFmtId="0" fontId="86" fillId="79" borderId="129" xfId="0" applyFont="1" applyFill="1" applyBorder="1" applyAlignment="1">
      <alignment horizontal="center" vertical="center" wrapText="1"/>
    </xf>
    <xf numFmtId="0" fontId="98" fillId="79" borderId="129" xfId="0" applyFont="1" applyFill="1" applyBorder="1" applyAlignment="1">
      <alignment vertical="center" wrapText="1"/>
    </xf>
    <xf numFmtId="0" fontId="86" fillId="79" borderId="123" xfId="0" applyFont="1" applyFill="1" applyBorder="1" applyAlignment="1">
      <alignment vertical="top" wrapText="1"/>
    </xf>
    <xf numFmtId="49" fontId="94" fillId="0" borderId="132" xfId="0" applyNumberFormat="1" applyFont="1" applyBorder="1" applyAlignment="1">
      <alignment horizontal="center" vertical="center" wrapText="1"/>
    </xf>
    <xf numFmtId="0" fontId="86" fillId="65" borderId="118" xfId="0" applyFont="1" applyFill="1" applyBorder="1" applyAlignment="1">
      <alignment vertical="top" wrapText="1"/>
    </xf>
    <xf numFmtId="0" fontId="86" fillId="65" borderId="119" xfId="0" applyFont="1" applyFill="1" applyBorder="1" applyAlignment="1">
      <alignment vertical="top" wrapText="1"/>
    </xf>
    <xf numFmtId="0" fontId="106" fillId="65" borderId="119" xfId="0" applyFont="1" applyFill="1" applyBorder="1" applyAlignment="1">
      <alignment vertical="top" wrapText="1"/>
    </xf>
    <xf numFmtId="0" fontId="86" fillId="65" borderId="119" xfId="0" applyFont="1" applyFill="1" applyBorder="1" applyAlignment="1">
      <alignment vertical="center" wrapText="1"/>
    </xf>
    <xf numFmtId="0" fontId="86" fillId="79" borderId="123" xfId="0" applyFont="1" applyFill="1" applyBorder="1" applyAlignment="1">
      <alignment vertical="center" wrapText="1"/>
    </xf>
    <xf numFmtId="0" fontId="86" fillId="79" borderId="119" xfId="0" applyFont="1" applyFill="1" applyBorder="1" applyAlignment="1">
      <alignment vertical="center" wrapText="1"/>
    </xf>
    <xf numFmtId="0" fontId="107" fillId="37" borderId="133" xfId="0" applyFont="1" applyFill="1" applyBorder="1" applyAlignment="1">
      <alignment vertical="center" wrapText="1"/>
    </xf>
    <xf numFmtId="0" fontId="103" fillId="37" borderId="133" xfId="0" applyFont="1" applyFill="1" applyBorder="1" applyAlignment="1">
      <alignment horizontal="right" vertical="center" wrapText="1"/>
    </xf>
    <xf numFmtId="0" fontId="103" fillId="0" borderId="135" xfId="0" applyFont="1" applyBorder="1" applyAlignment="1">
      <alignment vertical="center" wrapText="1"/>
    </xf>
    <xf numFmtId="0" fontId="103" fillId="37" borderId="135" xfId="0" applyFont="1" applyFill="1" applyBorder="1" applyAlignment="1">
      <alignment horizontal="right" vertical="center" wrapText="1"/>
    </xf>
    <xf numFmtId="0" fontId="94" fillId="37" borderId="129" xfId="0" applyFont="1" applyFill="1" applyBorder="1" applyAlignment="1">
      <alignment horizontal="center" vertical="center" wrapText="1"/>
    </xf>
    <xf numFmtId="0" fontId="107" fillId="37" borderId="129" xfId="0" applyFont="1" applyFill="1" applyBorder="1" applyAlignment="1">
      <alignment vertical="center" wrapText="1"/>
    </xf>
    <xf numFmtId="0" fontId="103" fillId="37" borderId="129" xfId="0" applyFont="1" applyFill="1" applyBorder="1" applyAlignment="1">
      <alignment horizontal="right" vertical="center" wrapText="1"/>
    </xf>
    <xf numFmtId="0" fontId="103" fillId="37" borderId="0" xfId="0" applyFont="1" applyFill="1" applyAlignment="1">
      <alignment horizontal="right" vertical="center" wrapText="1"/>
    </xf>
    <xf numFmtId="0" fontId="94" fillId="0" borderId="135" xfId="0" applyFont="1" applyBorder="1" applyAlignment="1">
      <alignment vertical="center" wrapText="1"/>
    </xf>
    <xf numFmtId="0" fontId="94" fillId="0" borderId="129" xfId="0" applyFont="1" applyBorder="1" applyAlignment="1">
      <alignment vertical="center" wrapText="1"/>
    </xf>
    <xf numFmtId="0" fontId="94" fillId="0" borderId="0" xfId="0" applyFont="1" applyAlignment="1">
      <alignment vertical="center" wrapText="1"/>
    </xf>
    <xf numFmtId="0" fontId="98" fillId="81" borderId="129" xfId="0" applyFont="1" applyFill="1" applyBorder="1" applyAlignment="1">
      <alignment horizontal="center" vertical="center" wrapText="1"/>
    </xf>
    <xf numFmtId="0" fontId="94" fillId="37" borderId="0" xfId="0" applyFont="1" applyFill="1" applyAlignment="1">
      <alignment horizontal="right" vertical="center" wrapText="1"/>
    </xf>
    <xf numFmtId="0" fontId="86" fillId="65" borderId="130" xfId="0" applyFont="1" applyFill="1" applyBorder="1" applyAlignment="1">
      <alignment vertical="center" wrapText="1"/>
    </xf>
    <xf numFmtId="0" fontId="86" fillId="65" borderId="129" xfId="0" applyFont="1" applyFill="1" applyBorder="1" applyAlignment="1">
      <alignment vertical="center" wrapText="1"/>
    </xf>
    <xf numFmtId="0" fontId="108" fillId="65" borderId="129" xfId="0" applyFont="1" applyFill="1" applyBorder="1" applyAlignment="1">
      <alignment vertical="center" wrapText="1"/>
    </xf>
    <xf numFmtId="0" fontId="94" fillId="0" borderId="142" xfId="0" applyFont="1" applyBorder="1" applyAlignment="1">
      <alignment horizontal="center" wrapText="1"/>
    </xf>
    <xf numFmtId="0" fontId="102" fillId="0" borderId="142" xfId="0" applyFont="1" applyBorder="1" applyAlignment="1">
      <alignment vertical="top" wrapText="1"/>
    </xf>
    <xf numFmtId="0" fontId="94" fillId="0" borderId="142" xfId="0" applyFont="1" applyBorder="1" applyAlignment="1">
      <alignment horizontal="right" vertical="top" wrapText="1"/>
    </xf>
    <xf numFmtId="177" fontId="94" fillId="0" borderId="121" xfId="0" applyNumberFormat="1" applyFont="1" applyBorder="1" applyAlignment="1">
      <alignment horizontal="right" vertical="center" wrapText="1"/>
    </xf>
    <xf numFmtId="0" fontId="94" fillId="0" borderId="13" xfId="0" applyFont="1" applyBorder="1" applyAlignment="1">
      <alignment vertical="top" wrapText="1"/>
    </xf>
    <xf numFmtId="0" fontId="94" fillId="0" borderId="13" xfId="0" applyFont="1" applyBorder="1" applyAlignment="1">
      <alignment horizontal="center" vertical="center" wrapText="1"/>
    </xf>
    <xf numFmtId="0" fontId="94" fillId="0" borderId="13" xfId="0" applyFont="1" applyBorder="1" applyAlignment="1">
      <alignment horizontal="center" wrapText="1"/>
    </xf>
    <xf numFmtId="0" fontId="102" fillId="0" borderId="13" xfId="0" applyFont="1" applyBorder="1" applyAlignment="1">
      <alignment vertical="top" wrapText="1"/>
    </xf>
    <xf numFmtId="0" fontId="94" fillId="0" borderId="13" xfId="0" applyFont="1" applyBorder="1" applyAlignment="1">
      <alignment horizontal="right" vertical="top" wrapText="1"/>
    </xf>
    <xf numFmtId="177" fontId="94" fillId="0" borderId="13" xfId="0" applyNumberFormat="1" applyFont="1" applyBorder="1" applyAlignment="1">
      <alignment horizontal="right" vertical="center" wrapText="1"/>
    </xf>
    <xf numFmtId="0" fontId="86" fillId="65" borderId="13" xfId="0" applyFont="1" applyFill="1" applyBorder="1" applyAlignment="1">
      <alignment vertical="center" wrapText="1"/>
    </xf>
    <xf numFmtId="0" fontId="96" fillId="65" borderId="13" xfId="0" applyFont="1" applyFill="1" applyBorder="1" applyAlignment="1">
      <alignment vertical="center" wrapText="1"/>
    </xf>
    <xf numFmtId="4" fontId="96" fillId="65" borderId="13" xfId="0" applyNumberFormat="1" applyFont="1" applyFill="1" applyBorder="1" applyAlignment="1">
      <alignment horizontal="right" vertical="center" wrapText="1"/>
    </xf>
    <xf numFmtId="4" fontId="96" fillId="81" borderId="13" xfId="0" applyNumberFormat="1" applyFont="1" applyFill="1" applyBorder="1" applyAlignment="1">
      <alignment horizontal="right" vertical="center" wrapText="1"/>
    </xf>
    <xf numFmtId="49" fontId="65" fillId="0" borderId="95" xfId="52" applyNumberFormat="1" applyFont="1" applyBorder="1" applyAlignment="1">
      <alignment horizontal="center" vertical="center" wrapText="1"/>
    </xf>
    <xf numFmtId="172" fontId="62" fillId="0" borderId="78" xfId="53" applyNumberFormat="1" applyFont="1" applyFill="1" applyBorder="1" applyAlignment="1" applyProtection="1">
      <alignment horizontal="right"/>
    </xf>
    <xf numFmtId="1" fontId="87" fillId="0" borderId="13" xfId="0" applyNumberFormat="1" applyFont="1" applyBorder="1" applyAlignment="1">
      <alignment horizontal="left" vertical="center"/>
    </xf>
    <xf numFmtId="49" fontId="87" fillId="0" borderId="13" xfId="0" applyNumberFormat="1" applyFont="1" applyBorder="1" applyAlignment="1">
      <alignment horizontal="center" vertical="center"/>
    </xf>
    <xf numFmtId="1" fontId="87" fillId="65" borderId="13" xfId="0" applyNumberFormat="1" applyFont="1" applyFill="1" applyBorder="1"/>
    <xf numFmtId="0" fontId="90" fillId="65" borderId="13" xfId="0" applyFont="1" applyFill="1" applyBorder="1"/>
    <xf numFmtId="177" fontId="90" fillId="65" borderId="13" xfId="0" applyNumberFormat="1" applyFont="1" applyFill="1" applyBorder="1"/>
    <xf numFmtId="1" fontId="88" fillId="64" borderId="13" xfId="0" applyNumberFormat="1" applyFont="1" applyFill="1" applyBorder="1" applyAlignment="1">
      <alignment vertical="center" wrapText="1"/>
    </xf>
    <xf numFmtId="0" fontId="88" fillId="64" borderId="13" xfId="0" applyFont="1" applyFill="1" applyBorder="1" applyAlignment="1">
      <alignment horizontal="left" vertical="center" wrapText="1"/>
    </xf>
    <xf numFmtId="0" fontId="88" fillId="64" borderId="13" xfId="0" applyFont="1" applyFill="1" applyBorder="1" applyAlignment="1">
      <alignment vertical="center" wrapText="1"/>
    </xf>
    <xf numFmtId="0" fontId="88" fillId="64" borderId="13" xfId="0" applyFont="1" applyFill="1" applyBorder="1" applyAlignment="1">
      <alignment horizontal="center" vertical="center" wrapText="1"/>
    </xf>
    <xf numFmtId="177" fontId="91" fillId="64" borderId="13" xfId="0" applyNumberFormat="1" applyFont="1" applyFill="1" applyBorder="1" applyAlignment="1">
      <alignment vertical="center" wrapText="1"/>
    </xf>
    <xf numFmtId="0" fontId="90" fillId="68" borderId="113" xfId="0" applyFont="1" applyFill="1" applyBorder="1" applyAlignment="1">
      <alignment vertical="center" wrapText="1"/>
    </xf>
    <xf numFmtId="0" fontId="86" fillId="68" borderId="114" xfId="0" applyFont="1" applyFill="1" applyBorder="1" applyAlignment="1">
      <alignment vertical="center" wrapText="1"/>
    </xf>
    <xf numFmtId="0" fontId="90" fillId="68" borderId="114" xfId="0" applyFont="1" applyFill="1" applyBorder="1" applyAlignment="1">
      <alignment vertical="center" wrapText="1"/>
    </xf>
    <xf numFmtId="177" fontId="93" fillId="68" borderId="114" xfId="0" applyNumberFormat="1" applyFont="1" applyFill="1" applyBorder="1" applyAlignment="1">
      <alignment vertical="center" wrapText="1"/>
    </xf>
    <xf numFmtId="177" fontId="86" fillId="68" borderId="114" xfId="0" applyNumberFormat="1" applyFont="1" applyFill="1" applyBorder="1" applyAlignment="1">
      <alignment vertical="center" wrapText="1"/>
    </xf>
    <xf numFmtId="0" fontId="86" fillId="69" borderId="13" xfId="0" applyFont="1" applyFill="1" applyBorder="1" applyAlignment="1">
      <alignment vertical="center" wrapText="1"/>
    </xf>
    <xf numFmtId="0" fontId="90" fillId="69" borderId="13" xfId="0" applyFont="1" applyFill="1" applyBorder="1" applyAlignment="1">
      <alignment vertical="center" wrapText="1"/>
    </xf>
    <xf numFmtId="177" fontId="86" fillId="69" borderId="13" xfId="0" applyNumberFormat="1" applyFont="1" applyFill="1" applyBorder="1" applyAlignment="1">
      <alignment vertical="center" wrapText="1"/>
    </xf>
    <xf numFmtId="0" fontId="90" fillId="68" borderId="13" xfId="0" applyFont="1" applyFill="1" applyBorder="1" applyAlignment="1">
      <alignment horizontal="center" vertical="center" wrapText="1"/>
    </xf>
    <xf numFmtId="0" fontId="86" fillId="68" borderId="13" xfId="0" applyFont="1" applyFill="1" applyBorder="1" applyAlignment="1">
      <alignment vertical="center" wrapText="1"/>
    </xf>
    <xf numFmtId="0" fontId="90" fillId="68" borderId="13" xfId="0" applyFont="1" applyFill="1" applyBorder="1" applyAlignment="1">
      <alignment vertical="center" wrapText="1"/>
    </xf>
    <xf numFmtId="177" fontId="93" fillId="68" borderId="13" xfId="0" applyNumberFormat="1" applyFont="1" applyFill="1" applyBorder="1" applyAlignment="1">
      <alignment vertical="center" wrapText="1"/>
    </xf>
    <xf numFmtId="177" fontId="86" fillId="68" borderId="13" xfId="0" applyNumberFormat="1" applyFont="1" applyFill="1" applyBorder="1" applyAlignment="1">
      <alignment vertical="center" wrapText="1"/>
    </xf>
    <xf numFmtId="0" fontId="86" fillId="37" borderId="13" xfId="0" applyFont="1" applyFill="1" applyBorder="1" applyAlignment="1">
      <alignment vertical="center" wrapText="1"/>
    </xf>
    <xf numFmtId="177" fontId="90" fillId="65" borderId="13" xfId="0" applyNumberFormat="1" applyFont="1" applyFill="1" applyBorder="1" applyAlignment="1">
      <alignment vertical="center"/>
    </xf>
    <xf numFmtId="177" fontId="88" fillId="64" borderId="13" xfId="0" applyNumberFormat="1" applyFont="1" applyFill="1" applyBorder="1" applyAlignment="1">
      <alignment vertical="center" wrapText="1"/>
    </xf>
    <xf numFmtId="1" fontId="95" fillId="70" borderId="13" xfId="0" applyNumberFormat="1" applyFont="1" applyFill="1" applyBorder="1" applyAlignment="1">
      <alignment vertical="center"/>
    </xf>
    <xf numFmtId="0" fontId="95" fillId="70" borderId="13" xfId="0" applyFont="1" applyFill="1" applyBorder="1" applyAlignment="1">
      <alignment horizontal="left" vertical="center"/>
    </xf>
    <xf numFmtId="0" fontId="96" fillId="70" borderId="13" xfId="0" applyFont="1" applyFill="1" applyBorder="1" applyAlignment="1">
      <alignment vertical="top" wrapText="1"/>
    </xf>
    <xf numFmtId="0" fontId="95" fillId="70" borderId="13" xfId="0" applyFont="1" applyFill="1" applyBorder="1" applyAlignment="1">
      <alignment horizontal="center" vertical="center"/>
    </xf>
    <xf numFmtId="177" fontId="95" fillId="70" borderId="13" xfId="0" applyNumberFormat="1" applyFont="1" applyFill="1" applyBorder="1"/>
    <xf numFmtId="0" fontId="87" fillId="0" borderId="13" xfId="0" applyFont="1" applyBorder="1" applyAlignment="1">
      <alignment horizontal="left" vertical="center"/>
    </xf>
    <xf numFmtId="177" fontId="87" fillId="0" borderId="13" xfId="0" applyNumberFormat="1" applyFont="1" applyBorder="1" applyAlignment="1">
      <alignment horizontal="center" vertical="center"/>
    </xf>
    <xf numFmtId="0" fontId="86" fillId="66" borderId="13" xfId="0" applyFont="1" applyFill="1" applyBorder="1" applyAlignment="1">
      <alignment vertical="center" wrapText="1"/>
    </xf>
    <xf numFmtId="0" fontId="90" fillId="66" borderId="13" xfId="0" applyFont="1" applyFill="1" applyBorder="1" applyAlignment="1">
      <alignment vertical="center" wrapText="1"/>
    </xf>
    <xf numFmtId="177" fontId="86" fillId="66" borderId="13" xfId="0" applyNumberFormat="1" applyFont="1" applyFill="1" applyBorder="1" applyAlignment="1">
      <alignment vertical="center" wrapText="1"/>
    </xf>
    <xf numFmtId="177" fontId="90" fillId="66" borderId="13" xfId="0" applyNumberFormat="1" applyFont="1" applyFill="1" applyBorder="1" applyAlignment="1">
      <alignment vertical="center"/>
    </xf>
    <xf numFmtId="1" fontId="88" fillId="63" borderId="13" xfId="0" applyNumberFormat="1" applyFont="1" applyFill="1" applyBorder="1" applyAlignment="1">
      <alignment vertical="center" wrapText="1"/>
    </xf>
    <xf numFmtId="177" fontId="88" fillId="63" borderId="13" xfId="0" applyNumberFormat="1" applyFont="1" applyFill="1" applyBorder="1" applyAlignment="1">
      <alignment vertical="center" wrapText="1"/>
    </xf>
    <xf numFmtId="0" fontId="90" fillId="64" borderId="13" xfId="0" applyFont="1" applyFill="1" applyBorder="1" applyAlignment="1">
      <alignment vertical="center" wrapText="1"/>
    </xf>
    <xf numFmtId="177" fontId="90" fillId="64" borderId="13" xfId="0" applyNumberFormat="1" applyFont="1" applyFill="1" applyBorder="1" applyAlignment="1">
      <alignment vertical="center" wrapText="1"/>
    </xf>
    <xf numFmtId="1" fontId="95" fillId="65" borderId="13" xfId="0" applyNumberFormat="1" applyFont="1" applyFill="1" applyBorder="1"/>
    <xf numFmtId="0" fontId="95" fillId="65" borderId="13" xfId="0" applyFont="1" applyFill="1" applyBorder="1"/>
    <xf numFmtId="177" fontId="95" fillId="65" borderId="13" xfId="0" applyNumberFormat="1" applyFont="1" applyFill="1" applyBorder="1"/>
    <xf numFmtId="177" fontId="90" fillId="69" borderId="13" xfId="0" applyNumberFormat="1" applyFont="1" applyFill="1" applyBorder="1" applyAlignment="1">
      <alignment vertical="center" wrapText="1"/>
    </xf>
    <xf numFmtId="1" fontId="97" fillId="0" borderId="13" xfId="0" applyNumberFormat="1" applyFont="1" applyBorder="1" applyAlignment="1">
      <alignment vertical="center"/>
    </xf>
    <xf numFmtId="0" fontId="97" fillId="0" borderId="13" xfId="0" applyFont="1" applyBorder="1" applyAlignment="1">
      <alignment vertical="center"/>
    </xf>
    <xf numFmtId="177" fontId="97" fillId="0" borderId="13" xfId="0" applyNumberFormat="1" applyFont="1" applyBorder="1" applyAlignment="1">
      <alignment vertical="center"/>
    </xf>
    <xf numFmtId="0" fontId="88" fillId="71" borderId="13" xfId="0" applyFont="1" applyFill="1" applyBorder="1" applyAlignment="1">
      <alignment horizontal="center" vertical="center" wrapText="1"/>
    </xf>
    <xf numFmtId="0" fontId="89" fillId="71" borderId="13" xfId="0" applyFont="1" applyFill="1" applyBorder="1" applyAlignment="1">
      <alignment vertical="center" wrapText="1"/>
    </xf>
    <xf numFmtId="0" fontId="88" fillId="71" borderId="13" xfId="0" applyFont="1" applyFill="1" applyBorder="1" applyAlignment="1">
      <alignment vertical="center" wrapText="1"/>
    </xf>
    <xf numFmtId="177" fontId="89" fillId="71" borderId="13" xfId="0" applyNumberFormat="1" applyFont="1" applyFill="1" applyBorder="1" applyAlignment="1">
      <alignment vertical="center" wrapText="1"/>
    </xf>
    <xf numFmtId="0" fontId="93" fillId="66" borderId="13" xfId="0" applyFont="1" applyFill="1" applyBorder="1" applyAlignment="1">
      <alignment vertical="center" wrapText="1"/>
    </xf>
    <xf numFmtId="177" fontId="93" fillId="66" borderId="13" xfId="0" applyNumberFormat="1" applyFont="1" applyFill="1" applyBorder="1" applyAlignment="1">
      <alignment vertical="center" wrapText="1"/>
    </xf>
    <xf numFmtId="0" fontId="90" fillId="0" borderId="13" xfId="0" applyFont="1" applyBorder="1" applyAlignment="1">
      <alignment horizontal="center" vertical="center" wrapText="1"/>
    </xf>
    <xf numFmtId="0" fontId="98" fillId="67" borderId="13" xfId="0" applyFont="1" applyFill="1" applyBorder="1" applyAlignment="1">
      <alignment vertical="center" wrapText="1"/>
    </xf>
    <xf numFmtId="0" fontId="86" fillId="67" borderId="13" xfId="0" applyFont="1" applyFill="1" applyBorder="1" applyAlignment="1">
      <alignment vertical="center" wrapText="1"/>
    </xf>
    <xf numFmtId="0" fontId="98" fillId="67" borderId="13" xfId="0" applyFont="1" applyFill="1" applyBorder="1" applyAlignment="1">
      <alignment horizontal="center" vertical="center" wrapText="1"/>
    </xf>
    <xf numFmtId="177" fontId="86" fillId="67" borderId="13" xfId="0" applyNumberFormat="1" applyFont="1" applyFill="1" applyBorder="1" applyAlignment="1">
      <alignment vertical="center" wrapText="1"/>
    </xf>
    <xf numFmtId="0" fontId="90" fillId="67" borderId="13" xfId="0" applyFont="1" applyFill="1" applyBorder="1" applyAlignment="1">
      <alignment vertical="center" wrapText="1"/>
    </xf>
    <xf numFmtId="0" fontId="90" fillId="67" borderId="13" xfId="0" applyFont="1" applyFill="1" applyBorder="1" applyAlignment="1">
      <alignment horizontal="center" vertical="center" wrapText="1"/>
    </xf>
    <xf numFmtId="0" fontId="90" fillId="72" borderId="13" xfId="0" applyFont="1" applyFill="1" applyBorder="1" applyAlignment="1">
      <alignment vertical="center" wrapText="1"/>
    </xf>
    <xf numFmtId="0" fontId="86" fillId="72" borderId="13" xfId="0" applyFont="1" applyFill="1" applyBorder="1" applyAlignment="1">
      <alignment vertical="center" wrapText="1"/>
    </xf>
    <xf numFmtId="0" fontId="90" fillId="72" borderId="13" xfId="0" applyFont="1" applyFill="1" applyBorder="1" applyAlignment="1">
      <alignment horizontal="center" vertical="center" wrapText="1"/>
    </xf>
    <xf numFmtId="177" fontId="86" fillId="72" borderId="13" xfId="0" applyNumberFormat="1" applyFont="1" applyFill="1" applyBorder="1" applyAlignment="1">
      <alignment vertical="center" wrapText="1"/>
    </xf>
    <xf numFmtId="0" fontId="86" fillId="0" borderId="13" xfId="0" applyFont="1" applyBorder="1" applyAlignment="1">
      <alignment vertical="center" wrapText="1"/>
    </xf>
    <xf numFmtId="177" fontId="90" fillId="66" borderId="13" xfId="0" applyNumberFormat="1" applyFont="1" applyFill="1" applyBorder="1" applyAlignment="1">
      <alignment horizontal="right" vertical="center" wrapText="1"/>
    </xf>
    <xf numFmtId="0" fontId="86" fillId="73" borderId="13" xfId="0" applyFont="1" applyFill="1" applyBorder="1" applyAlignment="1">
      <alignment vertical="center" wrapText="1"/>
    </xf>
    <xf numFmtId="0" fontId="90" fillId="73" borderId="13" xfId="0" applyFont="1" applyFill="1" applyBorder="1" applyAlignment="1">
      <alignment horizontal="center" vertical="center" wrapText="1"/>
    </xf>
    <xf numFmtId="177" fontId="86" fillId="73" borderId="13" xfId="0" applyNumberFormat="1" applyFont="1" applyFill="1" applyBorder="1" applyAlignment="1">
      <alignment vertical="center" wrapText="1"/>
    </xf>
    <xf numFmtId="177" fontId="87" fillId="73" borderId="13" xfId="0" applyNumberFormat="1" applyFont="1" applyFill="1" applyBorder="1" applyAlignment="1">
      <alignment horizontal="right" vertical="center" wrapText="1"/>
    </xf>
    <xf numFmtId="177" fontId="99" fillId="74" borderId="13" xfId="0" applyNumberFormat="1" applyFont="1" applyFill="1" applyBorder="1" applyAlignment="1">
      <alignment horizontal="right" vertical="center" wrapText="1"/>
    </xf>
    <xf numFmtId="0" fontId="96" fillId="75" borderId="13" xfId="0" applyFont="1" applyFill="1" applyBorder="1" applyAlignment="1">
      <alignment horizontal="right" vertical="center" wrapText="1"/>
    </xf>
    <xf numFmtId="0" fontId="86" fillId="75" borderId="13" xfId="0" applyFont="1" applyFill="1" applyBorder="1" applyAlignment="1">
      <alignment vertical="center" wrapText="1"/>
    </xf>
    <xf numFmtId="0" fontId="96" fillId="75" borderId="13" xfId="0" applyFont="1" applyFill="1" applyBorder="1" applyAlignment="1">
      <alignment vertical="center" wrapText="1"/>
    </xf>
    <xf numFmtId="177" fontId="86" fillId="75" borderId="13" xfId="0" applyNumberFormat="1" applyFont="1" applyFill="1" applyBorder="1" applyAlignment="1">
      <alignment vertical="center" wrapText="1"/>
    </xf>
    <xf numFmtId="0" fontId="96" fillId="76" borderId="13" xfId="0" applyFont="1" applyFill="1" applyBorder="1" applyAlignment="1">
      <alignment horizontal="right" vertical="center" wrapText="1"/>
    </xf>
    <xf numFmtId="0" fontId="86" fillId="76" borderId="13" xfId="0" applyFont="1" applyFill="1" applyBorder="1" applyAlignment="1">
      <alignment vertical="center" wrapText="1"/>
    </xf>
    <xf numFmtId="0" fontId="96" fillId="76" borderId="13" xfId="0" applyFont="1" applyFill="1" applyBorder="1" applyAlignment="1">
      <alignment vertical="center" wrapText="1"/>
    </xf>
    <xf numFmtId="177" fontId="86" fillId="76" borderId="13" xfId="0" applyNumberFormat="1" applyFont="1" applyFill="1" applyBorder="1" applyAlignment="1">
      <alignment vertical="center" wrapText="1"/>
    </xf>
    <xf numFmtId="0" fontId="86" fillId="77" borderId="13" xfId="0" applyFont="1" applyFill="1" applyBorder="1" applyAlignment="1">
      <alignment vertical="center" wrapText="1"/>
    </xf>
    <xf numFmtId="0" fontId="90" fillId="77" borderId="13" xfId="0" applyFont="1" applyFill="1" applyBorder="1" applyAlignment="1">
      <alignment vertical="center" wrapText="1"/>
    </xf>
    <xf numFmtId="177" fontId="86" fillId="77" borderId="13" xfId="0" applyNumberFormat="1" applyFont="1" applyFill="1" applyBorder="1" applyAlignment="1">
      <alignment vertical="center" wrapText="1"/>
    </xf>
    <xf numFmtId="177" fontId="90" fillId="77" borderId="13" xfId="0" applyNumberFormat="1" applyFont="1" applyFill="1" applyBorder="1" applyAlignment="1">
      <alignment horizontal="right" vertical="center" wrapText="1"/>
    </xf>
    <xf numFmtId="0" fontId="90" fillId="65" borderId="13" xfId="0" applyFont="1" applyFill="1" applyBorder="1" applyAlignment="1">
      <alignment vertical="center" wrapText="1"/>
    </xf>
    <xf numFmtId="177" fontId="86" fillId="65" borderId="13" xfId="0" applyNumberFormat="1" applyFont="1" applyFill="1" applyBorder="1" applyAlignment="1">
      <alignment vertical="center" wrapText="1"/>
    </xf>
    <xf numFmtId="177" fontId="90" fillId="65" borderId="13" xfId="0" applyNumberFormat="1" applyFont="1" applyFill="1" applyBorder="1" applyAlignment="1">
      <alignment horizontal="right" vertical="center" wrapText="1"/>
    </xf>
    <xf numFmtId="1" fontId="97" fillId="0" borderId="13" xfId="0" applyNumberFormat="1" applyFont="1" applyBorder="1"/>
    <xf numFmtId="177" fontId="97" fillId="0" borderId="13" xfId="0" applyNumberFormat="1" applyFont="1" applyBorder="1"/>
    <xf numFmtId="0" fontId="90" fillId="76" borderId="13" xfId="0" applyFont="1" applyFill="1" applyBorder="1" applyAlignment="1">
      <alignment vertical="center" wrapText="1"/>
    </xf>
    <xf numFmtId="177" fontId="90" fillId="76" borderId="13" xfId="0" applyNumberFormat="1" applyFont="1" applyFill="1" applyBorder="1" applyAlignment="1">
      <alignment horizontal="right" vertical="center" wrapText="1"/>
    </xf>
    <xf numFmtId="177" fontId="99" fillId="76" borderId="13" xfId="0" applyNumberFormat="1" applyFont="1" applyFill="1" applyBorder="1" applyAlignment="1">
      <alignment horizontal="right" vertical="center" wrapText="1"/>
    </xf>
    <xf numFmtId="0" fontId="24" fillId="0" borderId="13" xfId="0" applyFont="1" applyBorder="1" applyAlignment="1">
      <alignment horizontal="left" vertical="top"/>
    </xf>
    <xf numFmtId="0" fontId="28" fillId="0" borderId="13" xfId="0" applyFont="1" applyBorder="1" applyAlignment="1">
      <alignment vertical="top"/>
    </xf>
    <xf numFmtId="2" fontId="27" fillId="0" borderId="13" xfId="42" applyNumberFormat="1" applyFont="1" applyFill="1" applyBorder="1" applyAlignment="1" applyProtection="1">
      <alignment vertical="top"/>
    </xf>
    <xf numFmtId="2" fontId="29" fillId="0" borderId="13" xfId="42" applyNumberFormat="1" applyFont="1" applyFill="1" applyBorder="1" applyAlignment="1" applyProtection="1">
      <alignment horizontal="right" vertical="top"/>
    </xf>
    <xf numFmtId="4" fontId="81" fillId="0" borderId="0" xfId="56" applyNumberFormat="1" applyFont="1" applyAlignment="1">
      <alignment horizontal="center" vertical="center" wrapText="1"/>
    </xf>
    <xf numFmtId="0" fontId="72" fillId="0" borderId="78" xfId="0" applyFont="1" applyBorder="1" applyAlignment="1">
      <alignment vertical="center"/>
    </xf>
    <xf numFmtId="2" fontId="32" fillId="0" borderId="78" xfId="0" applyNumberFormat="1" applyFont="1" applyBorder="1" applyAlignment="1">
      <alignment horizontal="right" vertical="center"/>
    </xf>
    <xf numFmtId="43" fontId="73" fillId="0" borderId="13" xfId="42" applyFont="1" applyBorder="1" applyAlignment="1">
      <alignment vertical="center" wrapText="1"/>
    </xf>
    <xf numFmtId="43" fontId="73" fillId="0" borderId="13" xfId="42" applyFont="1" applyBorder="1" applyAlignment="1">
      <alignment horizontal="center" vertical="center" wrapText="1"/>
    </xf>
    <xf numFmtId="0" fontId="72" fillId="0" borderId="13" xfId="0" applyFont="1" applyBorder="1" applyAlignment="1">
      <alignment vertical="center"/>
    </xf>
    <xf numFmtId="43" fontId="100" fillId="0" borderId="123" xfId="42" applyFont="1" applyBorder="1"/>
    <xf numFmtId="0" fontId="86" fillId="0" borderId="133" xfId="0" applyFont="1" applyBorder="1" applyAlignment="1">
      <alignment vertical="top" wrapText="1"/>
    </xf>
    <xf numFmtId="177" fontId="86" fillId="0" borderId="135" xfId="0" applyNumberFormat="1" applyFont="1" applyBorder="1" applyAlignment="1">
      <alignment vertical="top" wrapText="1"/>
    </xf>
    <xf numFmtId="1" fontId="88" fillId="63" borderId="118" xfId="0" applyNumberFormat="1" applyFont="1" applyFill="1" applyBorder="1" applyAlignment="1">
      <alignment horizontal="center" vertical="center" wrapText="1"/>
    </xf>
    <xf numFmtId="1" fontId="88" fillId="63" borderId="144" xfId="0" applyNumberFormat="1" applyFont="1" applyFill="1" applyBorder="1" applyAlignment="1">
      <alignment vertical="center" wrapText="1"/>
    </xf>
    <xf numFmtId="177" fontId="88" fillId="63" borderId="144" xfId="0" applyNumberFormat="1" applyFont="1" applyFill="1" applyBorder="1" applyAlignment="1">
      <alignment vertical="center" wrapText="1"/>
    </xf>
    <xf numFmtId="177" fontId="87" fillId="0" borderId="13" xfId="0" applyNumberFormat="1" applyFont="1" applyBorder="1" applyAlignment="1">
      <alignment vertical="center" wrapText="1"/>
    </xf>
    <xf numFmtId="1" fontId="87" fillId="65" borderId="13" xfId="0" applyNumberFormat="1" applyFont="1" applyFill="1" applyBorder="1" applyAlignment="1">
      <alignment vertical="center"/>
    </xf>
    <xf numFmtId="0" fontId="90" fillId="65" borderId="13" xfId="0" applyFont="1" applyFill="1" applyBorder="1" applyAlignment="1">
      <alignment vertical="center"/>
    </xf>
    <xf numFmtId="1" fontId="88" fillId="66" borderId="13" xfId="0" applyNumberFormat="1" applyFont="1" applyFill="1" applyBorder="1" applyAlignment="1">
      <alignment horizontal="center" vertical="center" wrapText="1"/>
    </xf>
    <xf numFmtId="1" fontId="88" fillId="66" borderId="13" xfId="0" applyNumberFormat="1" applyFont="1" applyFill="1" applyBorder="1" applyAlignment="1">
      <alignment vertical="center" wrapText="1"/>
    </xf>
    <xf numFmtId="177" fontId="88" fillId="66" borderId="13" xfId="0" applyNumberFormat="1" applyFont="1" applyFill="1" applyBorder="1" applyAlignment="1">
      <alignment vertical="center" wrapText="1"/>
    </xf>
    <xf numFmtId="177" fontId="87" fillId="0" borderId="13" xfId="0" applyNumberFormat="1" applyFont="1" applyBorder="1" applyAlignment="1">
      <alignment horizontal="center" vertical="center" wrapText="1"/>
    </xf>
    <xf numFmtId="0" fontId="90" fillId="68" borderId="113" xfId="0" applyFont="1" applyFill="1" applyBorder="1" applyAlignment="1">
      <alignment horizontal="center" vertical="center" wrapText="1"/>
    </xf>
    <xf numFmtId="2" fontId="87" fillId="0" borderId="13" xfId="0" applyNumberFormat="1" applyFont="1" applyBorder="1" applyAlignment="1">
      <alignment vertical="center"/>
    </xf>
    <xf numFmtId="177" fontId="86" fillId="0" borderId="13" xfId="0" applyNumberFormat="1" applyFont="1" applyBorder="1" applyAlignment="1">
      <alignment horizontal="right" vertical="center" wrapText="1"/>
    </xf>
    <xf numFmtId="10" fontId="24" fillId="0" borderId="0" xfId="43" applyNumberFormat="1" applyFont="1" applyFill="1" applyBorder="1" applyAlignment="1" applyProtection="1">
      <alignment horizontal="center" vertical="center"/>
      <protection locked="0"/>
    </xf>
    <xf numFmtId="0" fontId="0" fillId="0" borderId="13" xfId="0" applyBorder="1" applyAlignment="1">
      <alignment wrapText="1"/>
    </xf>
    <xf numFmtId="2" fontId="19" fillId="0" borderId="13" xfId="0" applyNumberFormat="1" applyFont="1" applyBorder="1" applyAlignment="1">
      <alignment horizontal="right" vertical="top" wrapText="1"/>
    </xf>
    <xf numFmtId="0" fontId="38" fillId="0" borderId="26" xfId="44" applyFont="1" applyBorder="1" applyAlignment="1" applyProtection="1">
      <alignment horizontal="center"/>
      <protection locked="0"/>
    </xf>
    <xf numFmtId="0" fontId="34" fillId="0" borderId="26" xfId="44" applyFont="1" applyBorder="1" applyAlignment="1" applyProtection="1">
      <alignment horizontal="center"/>
      <protection locked="0"/>
    </xf>
    <xf numFmtId="0" fontId="38" fillId="0" borderId="26" xfId="44" applyFont="1" applyBorder="1" applyAlignment="1" applyProtection="1">
      <alignment horizontal="center" wrapText="1"/>
      <protection locked="0"/>
    </xf>
    <xf numFmtId="0" fontId="34" fillId="0" borderId="24" xfId="0" applyFont="1" applyBorder="1" applyAlignment="1" applyProtection="1">
      <alignment horizontal="center" wrapText="1"/>
      <protection locked="0"/>
    </xf>
    <xf numFmtId="0" fontId="34" fillId="0" borderId="0" xfId="0" applyFont="1" applyAlignment="1" applyProtection="1">
      <alignment horizontal="center" wrapText="1"/>
      <protection locked="0"/>
    </xf>
    <xf numFmtId="0" fontId="34" fillId="0" borderId="25" xfId="0" applyFont="1" applyBorder="1" applyAlignment="1" applyProtection="1">
      <alignment horizontal="center" wrapText="1"/>
      <protection locked="0"/>
    </xf>
    <xf numFmtId="0" fontId="31" fillId="0" borderId="0" xfId="46" applyNumberFormat="1" applyFont="1" applyFill="1" applyBorder="1" applyAlignment="1" applyProtection="1">
      <alignment horizontal="justify" vertical="justify" wrapText="1"/>
    </xf>
    <xf numFmtId="0" fontId="73" fillId="0" borderId="0" xfId="46" applyNumberFormat="1" applyFont="1" applyFill="1" applyBorder="1" applyAlignment="1" applyProtection="1">
      <alignment horizontal="justify" vertical="justify" wrapText="1"/>
    </xf>
    <xf numFmtId="0" fontId="33" fillId="0" borderId="0" xfId="44" applyAlignment="1">
      <alignment horizontal="center" vertical="center"/>
    </xf>
    <xf numFmtId="164" fontId="30" fillId="0" borderId="0" xfId="46" applyFont="1" applyFill="1" applyBorder="1" applyAlignment="1" applyProtection="1">
      <alignment horizontal="center" vertical="center" wrapText="1"/>
    </xf>
    <xf numFmtId="164" fontId="30" fillId="0" borderId="0" xfId="46" applyFont="1" applyFill="1" applyBorder="1" applyAlignment="1" applyProtection="1">
      <alignment horizontal="center" vertical="center"/>
    </xf>
    <xf numFmtId="164" fontId="30" fillId="0" borderId="36" xfId="46" applyFont="1" applyFill="1" applyBorder="1" applyAlignment="1" applyProtection="1">
      <alignment horizontal="center" vertical="center"/>
    </xf>
    <xf numFmtId="0" fontId="40" fillId="0" borderId="14" xfId="44" applyFont="1" applyBorder="1" applyAlignment="1">
      <alignment horizontal="center" vertical="center"/>
    </xf>
    <xf numFmtId="0" fontId="40" fillId="0" borderId="15" xfId="44" applyFont="1" applyBorder="1" applyAlignment="1">
      <alignment horizontal="center" vertical="center"/>
    </xf>
    <xf numFmtId="0" fontId="40" fillId="0" borderId="16" xfId="44" applyFont="1" applyBorder="1" applyAlignment="1">
      <alignment horizontal="center" vertical="center"/>
    </xf>
    <xf numFmtId="0" fontId="31" fillId="0" borderId="30" xfId="44" applyFont="1" applyBorder="1" applyAlignment="1">
      <alignment horizontal="left"/>
    </xf>
    <xf numFmtId="0" fontId="31" fillId="0" borderId="31" xfId="44" applyFont="1" applyBorder="1" applyAlignment="1">
      <alignment horizontal="left"/>
    </xf>
    <xf numFmtId="0" fontId="31" fillId="0" borderId="32" xfId="44" applyFont="1" applyBorder="1" applyAlignment="1">
      <alignment horizontal="left"/>
    </xf>
    <xf numFmtId="0" fontId="31" fillId="0" borderId="35" xfId="44" applyFont="1" applyBorder="1" applyAlignment="1">
      <alignment horizontal="left"/>
    </xf>
    <xf numFmtId="0" fontId="31" fillId="0" borderId="36" xfId="44" applyFont="1" applyBorder="1" applyAlignment="1">
      <alignment horizontal="left"/>
    </xf>
    <xf numFmtId="0" fontId="31" fillId="0" borderId="37" xfId="44" applyFont="1" applyBorder="1" applyAlignment="1">
      <alignment horizontal="left"/>
    </xf>
    <xf numFmtId="164" fontId="32" fillId="0" borderId="13" xfId="46" applyFont="1" applyFill="1" applyBorder="1" applyAlignment="1" applyProtection="1">
      <alignment horizontal="center" vertical="center" wrapText="1"/>
    </xf>
    <xf numFmtId="164" fontId="31" fillId="0" borderId="0" xfId="46" applyFont="1" applyFill="1" applyBorder="1" applyAlignment="1" applyProtection="1">
      <alignment horizontal="left" vertical="center" wrapText="1"/>
    </xf>
    <xf numFmtId="0" fontId="55" fillId="0" borderId="60" xfId="0" applyFont="1" applyBorder="1" applyAlignment="1">
      <alignment horizontal="left" vertical="center" wrapText="1"/>
    </xf>
    <xf numFmtId="0" fontId="55" fillId="48" borderId="13" xfId="0" applyFont="1" applyFill="1" applyBorder="1" applyAlignment="1">
      <alignment horizontal="left" vertical="center" wrapText="1"/>
    </xf>
    <xf numFmtId="0" fontId="53" fillId="39" borderId="67" xfId="0" applyFont="1" applyFill="1" applyBorder="1" applyAlignment="1">
      <alignment horizontal="left" vertical="center" wrapText="1"/>
    </xf>
    <xf numFmtId="0" fontId="53" fillId="38" borderId="69" xfId="0" applyFont="1" applyFill="1" applyBorder="1" applyAlignment="1">
      <alignment horizontal="center" vertical="center" wrapText="1"/>
    </xf>
    <xf numFmtId="0" fontId="53" fillId="38" borderId="70" xfId="0" applyFont="1" applyFill="1" applyBorder="1" applyAlignment="1">
      <alignment horizontal="center" vertical="center" wrapText="1"/>
    </xf>
    <xf numFmtId="0" fontId="53" fillId="38" borderId="71" xfId="0" applyFont="1" applyFill="1" applyBorder="1" applyAlignment="1">
      <alignment horizontal="center" vertical="center" wrapText="1"/>
    </xf>
    <xf numFmtId="0" fontId="55" fillId="0" borderId="13" xfId="0" applyFont="1" applyBorder="1" applyAlignment="1">
      <alignment horizontal="left" vertical="center" wrapText="1"/>
    </xf>
    <xf numFmtId="0" fontId="55" fillId="0" borderId="64" xfId="0" applyFont="1" applyBorder="1" applyAlignment="1">
      <alignment horizontal="left" vertical="center" wrapText="1"/>
    </xf>
    <xf numFmtId="0" fontId="53" fillId="47" borderId="56" xfId="0" applyFont="1" applyFill="1" applyBorder="1" applyAlignment="1">
      <alignment horizontal="center" vertical="center"/>
    </xf>
    <xf numFmtId="0" fontId="53" fillId="47" borderId="57" xfId="0" applyFont="1" applyFill="1" applyBorder="1" applyAlignment="1">
      <alignment horizontal="center" vertical="center"/>
    </xf>
    <xf numFmtId="0" fontId="53" fillId="47" borderId="58" xfId="0" applyFont="1" applyFill="1" applyBorder="1" applyAlignment="1">
      <alignment horizontal="center" vertical="center"/>
    </xf>
    <xf numFmtId="0" fontId="43" fillId="46" borderId="38" xfId="0" applyFont="1" applyFill="1" applyBorder="1" applyAlignment="1">
      <alignment horizontal="center" vertical="center" wrapText="1"/>
    </xf>
    <xf numFmtId="0" fontId="43" fillId="46" borderId="39" xfId="0" applyFont="1" applyFill="1" applyBorder="1" applyAlignment="1">
      <alignment horizontal="center" vertical="center" wrapText="1"/>
    </xf>
    <xf numFmtId="0" fontId="43" fillId="46" borderId="40" xfId="0" applyFont="1" applyFill="1" applyBorder="1" applyAlignment="1">
      <alignment horizontal="center" vertical="center" wrapText="1"/>
    </xf>
    <xf numFmtId="0" fontId="44" fillId="0" borderId="41" xfId="0" applyFont="1" applyBorder="1" applyAlignment="1">
      <alignment horizontal="left" vertical="center" wrapText="1"/>
    </xf>
    <xf numFmtId="0" fontId="44" fillId="0" borderId="42" xfId="0" applyFont="1" applyBorder="1" applyAlignment="1">
      <alignment horizontal="left" vertical="center" wrapText="1"/>
    </xf>
    <xf numFmtId="0" fontId="45" fillId="0" borderId="44" xfId="0" applyFont="1" applyBorder="1" applyAlignment="1">
      <alignment horizontal="center"/>
    </xf>
    <xf numFmtId="0" fontId="45" fillId="0" borderId="0" xfId="0" applyFont="1" applyAlignment="1">
      <alignment horizontal="center"/>
    </xf>
    <xf numFmtId="0" fontId="45" fillId="0" borderId="43" xfId="0" applyFont="1" applyBorder="1" applyAlignment="1">
      <alignment horizontal="center"/>
    </xf>
    <xf numFmtId="0" fontId="46" fillId="46" borderId="38" xfId="0" applyFont="1" applyFill="1" applyBorder="1" applyAlignment="1">
      <alignment horizontal="right" vertical="center"/>
    </xf>
    <xf numFmtId="0" fontId="46" fillId="46" borderId="39" xfId="0" applyFont="1" applyFill="1" applyBorder="1" applyAlignment="1">
      <alignment horizontal="right" vertical="center"/>
    </xf>
    <xf numFmtId="0" fontId="46" fillId="0" borderId="38" xfId="0" applyFont="1" applyBorder="1" applyAlignment="1">
      <alignment horizontal="center" vertical="center"/>
    </xf>
    <xf numFmtId="0" fontId="46" fillId="0" borderId="39" xfId="0" applyFont="1" applyBorder="1" applyAlignment="1">
      <alignment horizontal="center" vertical="center"/>
    </xf>
    <xf numFmtId="0" fontId="46" fillId="0" borderId="40" xfId="0" applyFont="1" applyBorder="1" applyAlignment="1">
      <alignment horizontal="center" vertical="center"/>
    </xf>
    <xf numFmtId="0" fontId="49" fillId="46" borderId="38" xfId="0" applyFont="1" applyFill="1" applyBorder="1" applyAlignment="1">
      <alignment horizontal="center" vertical="center"/>
    </xf>
    <xf numFmtId="0" fontId="49" fillId="46" borderId="39" xfId="0" applyFont="1" applyFill="1" applyBorder="1" applyAlignment="1">
      <alignment horizontal="center" vertical="center"/>
    </xf>
    <xf numFmtId="49" fontId="49" fillId="46" borderId="39" xfId="0" applyNumberFormat="1" applyFont="1" applyFill="1" applyBorder="1" applyAlignment="1" applyProtection="1">
      <alignment horizontal="center" vertical="center"/>
      <protection locked="0"/>
    </xf>
    <xf numFmtId="49" fontId="49" fillId="46" borderId="40" xfId="0" applyNumberFormat="1" applyFont="1" applyFill="1" applyBorder="1" applyAlignment="1" applyProtection="1">
      <alignment horizontal="center" vertical="center"/>
      <protection locked="0"/>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47" fillId="46" borderId="48" xfId="0" applyFont="1" applyFill="1" applyBorder="1" applyAlignment="1">
      <alignment horizontal="center" vertical="center"/>
    </xf>
    <xf numFmtId="0" fontId="47" fillId="46" borderId="49" xfId="0" applyFont="1" applyFill="1" applyBorder="1" applyAlignment="1">
      <alignment horizontal="center" vertical="center"/>
    </xf>
    <xf numFmtId="0" fontId="47" fillId="46" borderId="50" xfId="0" applyFont="1" applyFill="1" applyBorder="1" applyAlignment="1">
      <alignment horizontal="center" vertical="center"/>
    </xf>
    <xf numFmtId="0" fontId="50" fillId="0" borderId="51" xfId="0" applyFont="1" applyBorder="1" applyAlignment="1">
      <alignment horizontal="center" vertical="center"/>
    </xf>
    <xf numFmtId="0" fontId="50" fillId="0" borderId="53" xfId="0" applyFont="1" applyBorder="1" applyAlignment="1">
      <alignment horizontal="center" vertical="center"/>
    </xf>
    <xf numFmtId="0" fontId="51" fillId="0" borderId="13" xfId="0" applyFont="1" applyBorder="1" applyAlignment="1">
      <alignment horizontal="center" vertical="center"/>
    </xf>
    <xf numFmtId="0" fontId="51" fillId="0" borderId="54" xfId="0" applyFont="1" applyBorder="1" applyAlignment="1">
      <alignment horizontal="center" vertical="center"/>
    </xf>
    <xf numFmtId="0" fontId="52" fillId="36" borderId="14" xfId="0" applyFont="1" applyFill="1" applyBorder="1" applyAlignment="1">
      <alignment horizontal="center" vertical="center"/>
    </xf>
    <xf numFmtId="0" fontId="52" fillId="36" borderId="52" xfId="0" applyFont="1" applyFill="1" applyBorder="1" applyAlignment="1">
      <alignment horizontal="center" vertic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33" xfId="0" applyFont="1" applyBorder="1" applyAlignment="1">
      <alignment horizontal="center"/>
    </xf>
    <xf numFmtId="0" fontId="19" fillId="0" borderId="0" xfId="0" applyFont="1" applyAlignment="1">
      <alignment horizontal="center"/>
    </xf>
    <xf numFmtId="0" fontId="19" fillId="0" borderId="35" xfId="0" applyFont="1" applyBorder="1" applyAlignment="1">
      <alignment horizontal="center"/>
    </xf>
    <xf numFmtId="0" fontId="19" fillId="0" borderId="36" xfId="0" applyFont="1" applyBorder="1" applyAlignment="1">
      <alignment horizontal="center"/>
    </xf>
    <xf numFmtId="0" fontId="28" fillId="51" borderId="14" xfId="0" applyFont="1" applyFill="1" applyBorder="1" applyAlignment="1">
      <alignment horizontal="center" vertical="center" wrapText="1"/>
    </xf>
    <xf numFmtId="0" fontId="28" fillId="51" borderId="16" xfId="0" applyFont="1" applyFill="1" applyBorder="1" applyAlignment="1">
      <alignment horizontal="center" vertical="center" wrapText="1"/>
    </xf>
    <xf numFmtId="0" fontId="21" fillId="0" borderId="13" xfId="0" applyFont="1" applyBorder="1" applyAlignment="1">
      <alignment horizontal="left" vertical="top" wrapText="1"/>
    </xf>
    <xf numFmtId="43" fontId="29" fillId="42" borderId="13" xfId="42" applyFont="1" applyFill="1" applyBorder="1" applyAlignment="1" applyProtection="1">
      <alignment horizontal="right" vertical="center" wrapText="1"/>
    </xf>
    <xf numFmtId="43" fontId="29" fillId="41" borderId="13" xfId="42" applyFont="1" applyFill="1" applyBorder="1" applyAlignment="1" applyProtection="1">
      <alignment horizontal="right" vertical="center" wrapText="1"/>
    </xf>
    <xf numFmtId="0" fontId="21" fillId="35" borderId="13" xfId="0" applyFont="1" applyFill="1" applyBorder="1" applyAlignment="1">
      <alignment horizontal="right" vertical="top"/>
    </xf>
    <xf numFmtId="43" fontId="29" fillId="51" borderId="13" xfId="42" applyFont="1" applyFill="1" applyBorder="1" applyAlignment="1" applyProtection="1">
      <alignment horizontal="right" vertical="center" wrapText="1"/>
    </xf>
    <xf numFmtId="0" fontId="21" fillId="35" borderId="14" xfId="0" applyFont="1" applyFill="1" applyBorder="1" applyAlignment="1">
      <alignment horizontal="right" vertical="top"/>
    </xf>
    <xf numFmtId="0" fontId="21" fillId="35" borderId="15" xfId="0" applyFont="1" applyFill="1" applyBorder="1" applyAlignment="1">
      <alignment horizontal="right" vertical="top"/>
    </xf>
    <xf numFmtId="0" fontId="21" fillId="35" borderId="16" xfId="0" applyFont="1" applyFill="1" applyBorder="1" applyAlignment="1">
      <alignment horizontal="right" vertical="top"/>
    </xf>
    <xf numFmtId="0" fontId="21" fillId="36" borderId="14" xfId="0" applyFont="1" applyFill="1" applyBorder="1" applyAlignment="1">
      <alignment horizontal="center"/>
    </xf>
    <xf numFmtId="0" fontId="21" fillId="36" borderId="15" xfId="0" applyFont="1" applyFill="1" applyBorder="1" applyAlignment="1">
      <alignment horizontal="center"/>
    </xf>
    <xf numFmtId="0" fontId="21" fillId="36" borderId="16" xfId="0" applyFont="1" applyFill="1" applyBorder="1" applyAlignment="1">
      <alignment horizontal="center"/>
    </xf>
    <xf numFmtId="43" fontId="30" fillId="44" borderId="86" xfId="42" applyFont="1" applyFill="1" applyBorder="1" applyAlignment="1" applyProtection="1">
      <alignment horizontal="center" vertical="center" wrapText="1"/>
    </xf>
    <xf numFmtId="43" fontId="32" fillId="44" borderId="87" xfId="42" applyFont="1" applyFill="1" applyBorder="1" applyAlignment="1" applyProtection="1">
      <alignment horizontal="center" vertical="center" wrapText="1"/>
    </xf>
    <xf numFmtId="0" fontId="28" fillId="41" borderId="13" xfId="0" applyFont="1" applyFill="1" applyBorder="1" applyAlignment="1">
      <alignment horizontal="center" vertical="center" wrapText="1"/>
    </xf>
    <xf numFmtId="0" fontId="28" fillId="51" borderId="13" xfId="0" applyFont="1" applyFill="1" applyBorder="1" applyAlignment="1">
      <alignment horizontal="center" vertical="center" wrapText="1"/>
    </xf>
    <xf numFmtId="0" fontId="19" fillId="0" borderId="31" xfId="0" applyFont="1" applyBorder="1" applyAlignment="1">
      <alignment horizontal="right" wrapText="1"/>
    </xf>
    <xf numFmtId="0" fontId="21" fillId="0" borderId="0" xfId="0" applyFont="1" applyAlignment="1">
      <alignment horizontal="center" vertical="center" wrapText="1"/>
    </xf>
    <xf numFmtId="0" fontId="21" fillId="0" borderId="34" xfId="0" applyFont="1" applyBorder="1" applyAlignment="1">
      <alignment horizontal="center" vertical="center" wrapText="1"/>
    </xf>
    <xf numFmtId="0" fontId="23" fillId="0" borderId="36" xfId="0" applyFont="1" applyBorder="1" applyAlignment="1">
      <alignment horizontal="right" vertical="center" wrapText="1"/>
    </xf>
    <xf numFmtId="0" fontId="23" fillId="0" borderId="37" xfId="0" applyFont="1" applyBorder="1" applyAlignment="1">
      <alignment horizontal="right" vertical="center" wrapText="1"/>
    </xf>
    <xf numFmtId="0" fontId="21" fillId="33" borderId="31" xfId="0" applyFont="1" applyFill="1" applyBorder="1" applyAlignment="1">
      <alignment horizontal="left" wrapText="1"/>
    </xf>
    <xf numFmtId="0" fontId="21" fillId="33" borderId="31" xfId="0" applyFont="1" applyFill="1" applyBorder="1" applyAlignment="1">
      <alignment horizontal="right"/>
    </xf>
    <xf numFmtId="0" fontId="21" fillId="33" borderId="32" xfId="0" applyFont="1" applyFill="1" applyBorder="1" applyAlignment="1">
      <alignment horizontal="right"/>
    </xf>
    <xf numFmtId="0" fontId="21" fillId="33" borderId="0" xfId="0" applyFont="1" applyFill="1" applyAlignment="1">
      <alignment horizontal="left" wrapText="1"/>
    </xf>
    <xf numFmtId="0" fontId="21" fillId="33" borderId="36" xfId="0" applyFont="1" applyFill="1" applyBorder="1" applyAlignment="1">
      <alignment horizontal="left" wrapText="1"/>
    </xf>
    <xf numFmtId="0" fontId="21" fillId="33" borderId="36" xfId="0" applyFont="1" applyFill="1" applyBorder="1" applyAlignment="1">
      <alignment horizontal="right" wrapText="1"/>
    </xf>
    <xf numFmtId="0" fontId="21" fillId="33" borderId="37" xfId="0" applyFont="1" applyFill="1" applyBorder="1" applyAlignment="1">
      <alignment horizontal="right" wrapText="1"/>
    </xf>
    <xf numFmtId="0" fontId="19" fillId="0" borderId="36" xfId="0" applyFont="1" applyBorder="1" applyAlignment="1">
      <alignment horizontal="center" wrapText="1"/>
    </xf>
    <xf numFmtId="0" fontId="19" fillId="0" borderId="37" xfId="0" applyFont="1" applyBorder="1" applyAlignment="1">
      <alignment horizontal="center" wrapText="1"/>
    </xf>
    <xf numFmtId="0" fontId="21" fillId="55" borderId="13" xfId="0" applyFont="1" applyFill="1" applyBorder="1" applyAlignment="1">
      <alignment horizontal="right" vertical="top"/>
    </xf>
    <xf numFmtId="0" fontId="21" fillId="48" borderId="13" xfId="0" applyFont="1" applyFill="1" applyBorder="1" applyAlignment="1">
      <alignment horizontal="left" vertical="top" wrapText="1"/>
    </xf>
    <xf numFmtId="0" fontId="21" fillId="0" borderId="13" xfId="0" applyFont="1" applyBorder="1" applyAlignment="1">
      <alignment horizontal="right" vertical="top"/>
    </xf>
    <xf numFmtId="164" fontId="29" fillId="0" borderId="22" xfId="44" applyNumberFormat="1" applyFont="1" applyBorder="1" applyAlignment="1">
      <alignment horizontal="center" vertical="center" wrapText="1"/>
    </xf>
    <xf numFmtId="0" fontId="29" fillId="0" borderId="72" xfId="48" applyFont="1" applyBorder="1" applyAlignment="1">
      <alignment horizontal="center" vertical="center" wrapText="1"/>
    </xf>
    <xf numFmtId="0" fontId="58" fillId="0" borderId="13" xfId="44" applyFont="1" applyBorder="1" applyAlignment="1">
      <alignment horizontal="center" vertical="center"/>
    </xf>
    <xf numFmtId="0" fontId="58" fillId="0" borderId="13" xfId="48" applyFont="1" applyBorder="1" applyAlignment="1">
      <alignment horizontal="center" vertical="center" wrapText="1"/>
    </xf>
    <xf numFmtId="164" fontId="58" fillId="0" borderId="13" xfId="47" applyFont="1" applyFill="1" applyBorder="1" applyAlignment="1" applyProtection="1">
      <alignment horizontal="center" vertical="center" wrapText="1"/>
    </xf>
    <xf numFmtId="49" fontId="65" fillId="0" borderId="77" xfId="52" applyNumberFormat="1" applyFont="1" applyBorder="1" applyAlignment="1">
      <alignment horizontal="center" vertical="center" wrapText="1"/>
    </xf>
    <xf numFmtId="49" fontId="65" fillId="0" borderId="78" xfId="52" applyNumberFormat="1" applyFont="1" applyBorder="1" applyAlignment="1">
      <alignment horizontal="center" vertical="center" wrapText="1"/>
    </xf>
    <xf numFmtId="166" fontId="65" fillId="0" borderId="77" xfId="52" applyNumberFormat="1" applyFont="1" applyBorder="1" applyAlignment="1">
      <alignment horizontal="left" vertical="center" wrapText="1"/>
    </xf>
    <xf numFmtId="166" fontId="65" fillId="0" borderId="78" xfId="52" applyNumberFormat="1" applyFont="1" applyBorder="1" applyAlignment="1">
      <alignment horizontal="left" vertical="center" wrapText="1"/>
    </xf>
    <xf numFmtId="10" fontId="61" fillId="0" borderId="77" xfId="51" applyNumberFormat="1" applyFont="1" applyFill="1" applyBorder="1" applyAlignment="1" applyProtection="1">
      <alignment horizontal="center" vertical="center"/>
    </xf>
    <xf numFmtId="10" fontId="61" fillId="0" borderId="78" xfId="51" applyNumberFormat="1" applyFont="1" applyFill="1" applyBorder="1" applyAlignment="1" applyProtection="1">
      <alignment horizontal="center" vertical="center"/>
    </xf>
    <xf numFmtId="167" fontId="66" fillId="0" borderId="77" xfId="50" applyFont="1" applyFill="1" applyBorder="1" applyAlignment="1" applyProtection="1">
      <alignment horizontal="center" vertical="center"/>
    </xf>
    <xf numFmtId="167" fontId="66" fillId="0" borderId="78" xfId="50" applyFont="1" applyFill="1" applyBorder="1" applyAlignment="1" applyProtection="1">
      <alignment horizontal="center" vertical="center"/>
    </xf>
    <xf numFmtId="0" fontId="65" fillId="0" borderId="77" xfId="52" applyFont="1" applyBorder="1" applyAlignment="1">
      <alignment horizontal="center" vertical="center"/>
    </xf>
    <xf numFmtId="0" fontId="65" fillId="0" borderId="78" xfId="52" applyFont="1" applyBorder="1" applyAlignment="1">
      <alignment horizontal="center" vertical="center"/>
    </xf>
    <xf numFmtId="0" fontId="63" fillId="0" borderId="33" xfId="48" applyFont="1" applyBorder="1" applyAlignment="1">
      <alignment horizontal="center" vertical="center" wrapText="1"/>
    </xf>
    <xf numFmtId="0" fontId="63" fillId="0" borderId="0" xfId="48" applyFont="1" applyAlignment="1">
      <alignment horizontal="center" vertical="center" wrapText="1"/>
    </xf>
    <xf numFmtId="0" fontId="64" fillId="0" borderId="33" xfId="48" applyFont="1" applyBorder="1" applyAlignment="1">
      <alignment horizontal="left" vertical="center"/>
    </xf>
    <xf numFmtId="0" fontId="64" fillId="0" borderId="0" xfId="48" applyFont="1" applyAlignment="1">
      <alignment horizontal="left" vertical="center"/>
    </xf>
    <xf numFmtId="0" fontId="64" fillId="0" borderId="35" xfId="48" applyFont="1" applyBorder="1" applyAlignment="1">
      <alignment horizontal="left" vertical="center"/>
    </xf>
    <xf numFmtId="0" fontId="64" fillId="0" borderId="36" xfId="48" applyFont="1" applyBorder="1" applyAlignment="1">
      <alignment horizontal="left" vertical="center"/>
    </xf>
    <xf numFmtId="0" fontId="64" fillId="0" borderId="78" xfId="48" applyFont="1" applyBorder="1" applyAlignment="1">
      <alignment horizontal="right" vertical="center"/>
    </xf>
    <xf numFmtId="169" fontId="64" fillId="0" borderId="78" xfId="51" applyNumberFormat="1" applyFont="1" applyFill="1" applyBorder="1" applyAlignment="1" applyProtection="1">
      <alignment horizontal="left" vertical="center"/>
    </xf>
    <xf numFmtId="2" fontId="64" fillId="0" borderId="78" xfId="51" applyNumberFormat="1" applyFont="1" applyFill="1" applyBorder="1" applyAlignment="1" applyProtection="1">
      <alignment horizontal="center" vertical="center"/>
    </xf>
    <xf numFmtId="2" fontId="64" fillId="0" borderId="13" xfId="51" applyNumberFormat="1" applyFont="1" applyFill="1" applyBorder="1" applyAlignment="1" applyProtection="1">
      <alignment horizontal="center" vertical="center"/>
    </xf>
    <xf numFmtId="0" fontId="65" fillId="0" borderId="13" xfId="52" applyFont="1" applyBorder="1" applyAlignment="1">
      <alignment horizontal="center" vertical="center"/>
    </xf>
    <xf numFmtId="0" fontId="66" fillId="38" borderId="14" xfId="48" applyFont="1" applyFill="1" applyBorder="1" applyAlignment="1">
      <alignment horizontal="center" vertical="center" wrapText="1"/>
    </xf>
    <xf numFmtId="0" fontId="66" fillId="38" borderId="15" xfId="48" applyFont="1" applyFill="1" applyBorder="1" applyAlignment="1">
      <alignment horizontal="center" vertical="center" wrapText="1"/>
    </xf>
    <xf numFmtId="0" fontId="66" fillId="38" borderId="16" xfId="48" applyFont="1" applyFill="1" applyBorder="1" applyAlignment="1">
      <alignment horizontal="center" vertical="center" wrapText="1"/>
    </xf>
    <xf numFmtId="170" fontId="64" fillId="0" borderId="13" xfId="51" applyNumberFormat="1" applyFont="1" applyFill="1" applyBorder="1" applyAlignment="1" applyProtection="1">
      <alignment horizontal="center" vertical="center"/>
    </xf>
    <xf numFmtId="0" fontId="65" fillId="0" borderId="13" xfId="44" applyFont="1" applyBorder="1" applyAlignment="1">
      <alignment horizontal="center" vertical="center"/>
    </xf>
    <xf numFmtId="0" fontId="65" fillId="0" borderId="13" xfId="48" applyFont="1" applyBorder="1" applyAlignment="1">
      <alignment horizontal="center" vertical="center" wrapText="1"/>
    </xf>
    <xf numFmtId="171" fontId="65" fillId="0" borderId="13" xfId="47" applyNumberFormat="1" applyFont="1" applyFill="1" applyBorder="1" applyAlignment="1" applyProtection="1">
      <alignment horizontal="center" vertical="center" wrapText="1"/>
    </xf>
    <xf numFmtId="0" fontId="66" fillId="0" borderId="13" xfId="48" applyFont="1" applyBorder="1" applyAlignment="1">
      <alignment horizontal="center" vertical="center" wrapText="1"/>
    </xf>
    <xf numFmtId="167" fontId="65" fillId="0" borderId="77" xfId="50" applyFont="1" applyFill="1" applyBorder="1" applyAlignment="1" applyProtection="1">
      <alignment horizontal="center" vertical="center"/>
    </xf>
    <xf numFmtId="167" fontId="65" fillId="0" borderId="78" xfId="50" applyFont="1" applyFill="1" applyBorder="1" applyAlignment="1" applyProtection="1">
      <alignment horizontal="center" vertical="center"/>
    </xf>
    <xf numFmtId="166" fontId="65" fillId="0" borderId="13" xfId="52" applyNumberFormat="1" applyFont="1" applyBorder="1" applyAlignment="1">
      <alignment horizontal="left" vertical="center" wrapText="1"/>
    </xf>
    <xf numFmtId="167" fontId="66" fillId="0" borderId="13" xfId="50" applyFont="1" applyFill="1" applyBorder="1" applyAlignment="1" applyProtection="1">
      <alignment horizontal="center" vertical="center"/>
    </xf>
    <xf numFmtId="0" fontId="61" fillId="45" borderId="18" xfId="52" applyFont="1" applyFill="1" applyBorder="1" applyAlignment="1">
      <alignment vertical="center" wrapText="1"/>
    </xf>
    <xf numFmtId="0" fontId="61" fillId="45" borderId="17" xfId="52" applyFont="1" applyFill="1" applyBorder="1" applyAlignment="1">
      <alignment vertical="center" wrapText="1"/>
    </xf>
    <xf numFmtId="10" fontId="61" fillId="0" borderId="0" xfId="53" applyNumberFormat="1" applyFont="1" applyFill="1" applyBorder="1" applyAlignment="1" applyProtection="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0" fillId="0" borderId="36" xfId="0" applyBorder="1" applyAlignment="1">
      <alignment horizontal="center" wrapText="1"/>
    </xf>
    <xf numFmtId="0" fontId="0" fillId="0" borderId="37" xfId="0" applyBorder="1" applyAlignment="1">
      <alignment horizontal="center" wrapText="1"/>
    </xf>
    <xf numFmtId="0" fontId="101" fillId="70" borderId="115" xfId="0" applyFont="1" applyFill="1" applyBorder="1" applyAlignment="1">
      <alignment horizontal="center" vertical="top" wrapText="1"/>
    </xf>
    <xf numFmtId="0" fontId="100" fillId="0" borderId="112" xfId="0" applyFont="1" applyBorder="1"/>
    <xf numFmtId="0" fontId="100" fillId="0" borderId="100" xfId="0" applyFont="1" applyBorder="1"/>
    <xf numFmtId="0" fontId="105" fillId="70" borderId="112" xfId="0" applyFont="1" applyFill="1" applyBorder="1" applyAlignment="1">
      <alignment horizontal="center" wrapText="1"/>
    </xf>
    <xf numFmtId="0" fontId="98" fillId="0" borderId="115" xfId="0" applyFont="1" applyBorder="1" applyAlignment="1">
      <alignment horizontal="center" vertical="center" wrapText="1"/>
    </xf>
    <xf numFmtId="0" fontId="98" fillId="0" borderId="115" xfId="0" applyFont="1" applyBorder="1" applyAlignment="1">
      <alignment vertical="center" wrapText="1"/>
    </xf>
    <xf numFmtId="0" fontId="86" fillId="0" borderId="115" xfId="0" applyFont="1" applyBorder="1" applyAlignment="1">
      <alignment vertical="center" wrapText="1"/>
    </xf>
    <xf numFmtId="0" fontId="93" fillId="0" borderId="122" xfId="0" applyFont="1" applyBorder="1" applyAlignment="1">
      <alignment horizontal="center" wrapText="1"/>
    </xf>
    <xf numFmtId="0" fontId="100" fillId="0" borderId="123" xfId="0" applyFont="1" applyBorder="1"/>
    <xf numFmtId="0" fontId="100" fillId="0" borderId="119" xfId="0" applyFont="1" applyBorder="1"/>
    <xf numFmtId="0" fontId="29" fillId="0" borderId="13" xfId="48" applyFont="1" applyBorder="1" applyAlignment="1">
      <alignment horizontal="center" vertical="center" wrapText="1"/>
    </xf>
    <xf numFmtId="0" fontId="58" fillId="0" borderId="72" xfId="44" applyFont="1" applyBorder="1" applyAlignment="1">
      <alignment horizontal="center" vertical="center"/>
    </xf>
    <xf numFmtId="0" fontId="58" fillId="0" borderId="96" xfId="44" applyFont="1" applyBorder="1" applyAlignment="1">
      <alignment horizontal="center" vertical="center"/>
    </xf>
    <xf numFmtId="0" fontId="58" fillId="0" borderId="76" xfId="48" applyFont="1" applyBorder="1" applyAlignment="1">
      <alignment horizontal="center" vertical="center" wrapText="1"/>
    </xf>
    <xf numFmtId="0" fontId="58" fillId="0" borderId="72" xfId="48" applyFont="1" applyBorder="1" applyAlignment="1">
      <alignment horizontal="center" vertical="center" wrapText="1"/>
    </xf>
    <xf numFmtId="164" fontId="58" fillId="0" borderId="72" xfId="47" applyFont="1" applyFill="1" applyBorder="1" applyAlignment="1" applyProtection="1">
      <alignment horizontal="center" vertical="center" wrapText="1"/>
    </xf>
    <xf numFmtId="164" fontId="58" fillId="0" borderId="96" xfId="47" applyFont="1" applyFill="1" applyBorder="1" applyAlignment="1" applyProtection="1">
      <alignment horizontal="center" vertical="center" wrapText="1"/>
    </xf>
    <xf numFmtId="0" fontId="57" fillId="0" borderId="72" xfId="48" applyFont="1" applyBorder="1" applyAlignment="1">
      <alignment horizontal="center" vertical="center"/>
    </xf>
    <xf numFmtId="0" fontId="57" fillId="0" borderId="96" xfId="48" applyFont="1" applyBorder="1" applyAlignment="1">
      <alignment horizontal="center" vertical="center"/>
    </xf>
  </cellXfs>
  <cellStyles count="63">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Excel Built-in Comma" xfId="59" xr:uid="{00000000-0005-0000-0000-00001D000000}"/>
    <cellStyle name="Excel Built-in Normal" xfId="54" xr:uid="{00000000-0005-0000-0000-00001E000000}"/>
    <cellStyle name="Hiperlink" xfId="55" builtinId="8"/>
    <cellStyle name="Moeda 2" xfId="50" xr:uid="{00000000-0005-0000-0000-000021000000}"/>
    <cellStyle name="Moeda 3" xfId="62" xr:uid="{00000000-0005-0000-0000-000022000000}"/>
    <cellStyle name="Neutro" xfId="8" builtinId="28" customBuiltin="1"/>
    <cellStyle name="Normal" xfId="0" builtinId="0"/>
    <cellStyle name="Normal 2" xfId="52" xr:uid="{00000000-0005-0000-0000-000025000000}"/>
    <cellStyle name="Normal 2 10" xfId="44" xr:uid="{00000000-0005-0000-0000-000026000000}"/>
    <cellStyle name="Normal 2 21" xfId="58" xr:uid="{00000000-0005-0000-0000-000027000000}"/>
    <cellStyle name="Normal 3" xfId="60" xr:uid="{00000000-0005-0000-0000-000028000000}"/>
    <cellStyle name="Normal_Pesquisa no referencial 10 de maio de 2013" xfId="56" xr:uid="{00000000-0005-0000-0000-000029000000}"/>
    <cellStyle name="Normal_Relação de material" xfId="48" xr:uid="{00000000-0005-0000-0000-00002A000000}"/>
    <cellStyle name="Nota" xfId="15" builtinId="10" customBuiltin="1"/>
    <cellStyle name="Porcentagem" xfId="43" builtinId="5"/>
    <cellStyle name="Porcentagem 2" xfId="49" xr:uid="{00000000-0005-0000-0000-00002D000000}"/>
    <cellStyle name="Porcentagem 3 2 2" xfId="53" xr:uid="{00000000-0005-0000-0000-00002E000000}"/>
    <cellStyle name="Ruim" xfId="7" builtinId="27" customBuiltin="1"/>
    <cellStyle name="Saída" xfId="10" builtinId="21" customBuiltin="1"/>
    <cellStyle name="Separador de milhares 2" xfId="46" xr:uid="{00000000-0005-0000-0000-000030000000}"/>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 name="Vírgula" xfId="42" builtinId="3"/>
    <cellStyle name="Vírgula 2" xfId="47" xr:uid="{00000000-0005-0000-0000-00003A000000}"/>
    <cellStyle name="Vírgula 3" xfId="51" xr:uid="{00000000-0005-0000-0000-00003B000000}"/>
    <cellStyle name="Vírgula 4" xfId="45" xr:uid="{00000000-0005-0000-0000-00003C000000}"/>
    <cellStyle name="Vírgula 5" xfId="57" xr:uid="{00000000-0005-0000-0000-00003D000000}"/>
    <cellStyle name="Vírgula 6" xfId="61" xr:uid="{00000000-0005-0000-0000-00003E000000}"/>
  </cellStyles>
  <dxfs count="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CURVA ABC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'CURVA ABC'!$D$9</c:f>
              <c:strCache>
                <c:ptCount val="1"/>
                <c:pt idx="0">
                  <c:v> % DO ITEM </c:v>
                </c:pt>
              </c:strCache>
            </c:strRef>
          </c:tx>
          <c:spPr>
            <a:solidFill>
              <a:schemeClr val="accent1"/>
            </a:solidFill>
            <a:ln>
              <a:noFill/>
            </a:ln>
            <a:effectLst/>
          </c:spPr>
          <c:invertIfNegative val="0"/>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3FD-4E33-97D8-9A04C2E23B86}"/>
                </c:ext>
              </c:extLst>
            </c:dLbl>
            <c:dLbl>
              <c:idx val="1"/>
              <c:tx>
                <c:rich>
                  <a:bodyPr/>
                  <a:lstStyle/>
                  <a:p>
                    <a:fld id="{961CB84C-0BFA-486F-BC24-C7AC50289DAD}"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3FD-4E33-97D8-9A04C2E23B86}"/>
                </c:ext>
              </c:extLst>
            </c:dLbl>
            <c:dLbl>
              <c:idx val="2"/>
              <c:tx>
                <c:rich>
                  <a:bodyPr/>
                  <a:lstStyle/>
                  <a:p>
                    <a:fld id="{7F7A07C8-953E-4888-8C1A-33231E897B8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3FD-4E33-97D8-9A04C2E23B86}"/>
                </c:ext>
              </c:extLst>
            </c:dLbl>
            <c:dLbl>
              <c:idx val="3"/>
              <c:tx>
                <c:rich>
                  <a:bodyPr/>
                  <a:lstStyle/>
                  <a:p>
                    <a:fld id="{6DBFBE6E-02C3-407C-943A-9262863DF5A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3FD-4E33-97D8-9A04C2E23B86}"/>
                </c:ext>
              </c:extLst>
            </c:dLbl>
            <c:dLbl>
              <c:idx val="4"/>
              <c:tx>
                <c:rich>
                  <a:bodyPr/>
                  <a:lstStyle/>
                  <a:p>
                    <a:fld id="{25D0CECD-9D08-4F7C-8278-D44BE835BD2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3FD-4E33-97D8-9A04C2E23B86}"/>
                </c:ext>
              </c:extLst>
            </c:dLbl>
            <c:dLbl>
              <c:idx val="5"/>
              <c:tx>
                <c:rich>
                  <a:bodyPr/>
                  <a:lstStyle/>
                  <a:p>
                    <a:fld id="{D7B689F1-497B-4D69-A37D-EEDC4F500D46}"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3FD-4E33-97D8-9A04C2E23B86}"/>
                </c:ext>
              </c:extLst>
            </c:dLbl>
            <c:dLbl>
              <c:idx val="6"/>
              <c:tx>
                <c:rich>
                  <a:bodyPr/>
                  <a:lstStyle/>
                  <a:p>
                    <a:fld id="{1347D96C-ACAA-4144-BC79-B12E7F39683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3FD-4E33-97D8-9A04C2E23B86}"/>
                </c:ext>
              </c:extLst>
            </c:dLbl>
            <c:dLbl>
              <c:idx val="7"/>
              <c:tx>
                <c:rich>
                  <a:bodyPr/>
                  <a:lstStyle/>
                  <a:p>
                    <a:fld id="{234676DC-6C91-4521-A955-AEE263EFD3A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3FD-4E33-97D8-9A04C2E23B86}"/>
                </c:ext>
              </c:extLst>
            </c:dLbl>
            <c:dLbl>
              <c:idx val="8"/>
              <c:tx>
                <c:rich>
                  <a:bodyPr/>
                  <a:lstStyle/>
                  <a:p>
                    <a:fld id="{9DDC8317-F808-4A93-8AD1-09C25378AB80}"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3FD-4E33-97D8-9A04C2E23B86}"/>
                </c:ext>
              </c:extLst>
            </c:dLbl>
            <c:dLbl>
              <c:idx val="9"/>
              <c:tx>
                <c:rich>
                  <a:bodyPr/>
                  <a:lstStyle/>
                  <a:p>
                    <a:fld id="{51DE1045-0AAC-45CA-B467-4407B2E79627}"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3FD-4E33-97D8-9A04C2E23B86}"/>
                </c:ext>
              </c:extLst>
            </c:dLbl>
            <c:dLbl>
              <c:idx val="10"/>
              <c:tx>
                <c:rich>
                  <a:bodyPr/>
                  <a:lstStyle/>
                  <a:p>
                    <a:fld id="{665EAE2C-3B12-4D76-9418-3A2F37E21690}"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3FD-4E33-97D8-9A04C2E23B86}"/>
                </c:ext>
              </c:extLst>
            </c:dLbl>
            <c:dLbl>
              <c:idx val="11"/>
              <c:tx>
                <c:rich>
                  <a:bodyPr/>
                  <a:lstStyle/>
                  <a:p>
                    <a:fld id="{ADE548E1-C6CC-4FBE-8A71-5C26C8726167}"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3FD-4E33-97D8-9A04C2E23B86}"/>
                </c:ext>
              </c:extLst>
            </c:dLbl>
            <c:dLbl>
              <c:idx val="12"/>
              <c:tx>
                <c:rich>
                  <a:bodyPr/>
                  <a:lstStyle/>
                  <a:p>
                    <a:fld id="{80D166C8-591D-442F-9393-A0B158BCE1D8}"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3FD-4E33-97D8-9A04C2E23B86}"/>
                </c:ext>
              </c:extLst>
            </c:dLbl>
            <c:dLbl>
              <c:idx val="13"/>
              <c:tx>
                <c:rich>
                  <a:bodyPr/>
                  <a:lstStyle/>
                  <a:p>
                    <a:fld id="{73A87EE3-CFB7-4C04-8B67-8F5C7571F3E8}"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3FD-4E33-97D8-9A04C2E23B86}"/>
                </c:ext>
              </c:extLst>
            </c:dLbl>
            <c:dLbl>
              <c:idx val="14"/>
              <c:tx>
                <c:rich>
                  <a:bodyPr/>
                  <a:lstStyle/>
                  <a:p>
                    <a:fld id="{7F4B2B23-406A-43A9-8CE3-33E54940FA8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3FD-4E33-97D8-9A04C2E23B86}"/>
                </c:ext>
              </c:extLst>
            </c:dLbl>
            <c:dLbl>
              <c:idx val="15"/>
              <c:tx>
                <c:rich>
                  <a:bodyPr/>
                  <a:lstStyle/>
                  <a:p>
                    <a:fld id="{021926AE-CA2C-4E05-BE6B-4C48E86D91C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3FD-4E33-97D8-9A04C2E23B86}"/>
                </c:ext>
              </c:extLst>
            </c:dLbl>
            <c:dLbl>
              <c:idx val="16"/>
              <c:tx>
                <c:rich>
                  <a:bodyPr/>
                  <a:lstStyle/>
                  <a:p>
                    <a:fld id="{CD18AA8F-82EC-45DD-AD2C-5F00A5482EF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3FD-4E33-97D8-9A04C2E23B86}"/>
                </c:ext>
              </c:extLst>
            </c:dLbl>
            <c:dLbl>
              <c:idx val="17"/>
              <c:tx>
                <c:rich>
                  <a:bodyPr/>
                  <a:lstStyle/>
                  <a:p>
                    <a:fld id="{2E4A1B50-0578-45E3-B729-5CDCA4D082CB}"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3FD-4E33-97D8-9A04C2E23B86}"/>
                </c:ext>
              </c:extLst>
            </c:dLbl>
            <c:dLbl>
              <c:idx val="18"/>
              <c:tx>
                <c:rich>
                  <a:bodyPr/>
                  <a:lstStyle/>
                  <a:p>
                    <a:fld id="{6A28AAC7-1A16-404C-B5A1-65B7D904AB5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3FD-4E33-97D8-9A04C2E23B86}"/>
                </c:ext>
              </c:extLst>
            </c:dLbl>
            <c:dLbl>
              <c:idx val="19"/>
              <c:tx>
                <c:rich>
                  <a:bodyPr/>
                  <a:lstStyle/>
                  <a:p>
                    <a:fld id="{675FC634-486F-4DD4-9E22-F61B759D4144}"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3FD-4E33-97D8-9A04C2E23B86}"/>
                </c:ext>
              </c:extLst>
            </c:dLbl>
            <c:dLbl>
              <c:idx val="20"/>
              <c:tx>
                <c:rich>
                  <a:bodyPr/>
                  <a:lstStyle/>
                  <a:p>
                    <a:fld id="{D86B4BA8-7F98-49E4-BEE5-FFF5130E9C48}"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73FD-4E33-97D8-9A04C2E23B86}"/>
                </c:ext>
              </c:extLst>
            </c:dLbl>
            <c:dLbl>
              <c:idx val="21"/>
              <c:tx>
                <c:rich>
                  <a:bodyPr/>
                  <a:lstStyle/>
                  <a:p>
                    <a:fld id="{CD2443B1-28B6-4BE6-A157-0E3D36D23208}"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3FD-4E33-97D8-9A04C2E23B86}"/>
                </c:ext>
              </c:extLst>
            </c:dLbl>
            <c:dLbl>
              <c:idx val="22"/>
              <c:tx>
                <c:rich>
                  <a:bodyPr/>
                  <a:lstStyle/>
                  <a:p>
                    <a:fld id="{5969AA13-55A2-41D9-B5FE-BCCAE3DCD3AA}"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3FD-4E33-97D8-9A04C2E23B86}"/>
                </c:ext>
              </c:extLst>
            </c:dLbl>
            <c:dLbl>
              <c:idx val="23"/>
              <c:tx>
                <c:rich>
                  <a:bodyPr/>
                  <a:lstStyle/>
                  <a:p>
                    <a:fld id="{D76B70B0-FC50-4A80-8275-5EA61194BFD0}"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3FD-4E33-97D8-9A04C2E23B86}"/>
                </c:ext>
              </c:extLst>
            </c:dLbl>
            <c:dLbl>
              <c:idx val="24"/>
              <c:tx>
                <c:rich>
                  <a:bodyPr/>
                  <a:lstStyle/>
                  <a:p>
                    <a:fld id="{6B187975-7FFB-4A6B-AB22-4A2FA485D92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3FD-4E33-97D8-9A04C2E23B86}"/>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73FD-4E33-97D8-9A04C2E23B86}"/>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C66-4409-9CF2-55B3778106BD}"/>
                </c:ext>
              </c:extLst>
            </c:dLbl>
            <c:dLbl>
              <c:idx val="27"/>
              <c:tx>
                <c:rich>
                  <a:bodyPr/>
                  <a:lstStyle/>
                  <a:p>
                    <a:fld id="{E4F78F6B-6263-455D-9C8D-C481AEF243F6}"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0CB-4A46-82CD-2C17B59A0D79}"/>
                </c:ext>
              </c:extLst>
            </c:dLbl>
            <c:dLbl>
              <c:idx val="28"/>
              <c:tx>
                <c:rich>
                  <a:bodyPr/>
                  <a:lstStyle/>
                  <a:p>
                    <a:fld id="{89337265-AF99-47E8-BA16-1E1D4D00897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0CB-4A46-82CD-2C17B59A0D79}"/>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73FD-4E33-97D8-9A04C2E23B86}"/>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73FD-4E33-97D8-9A04C2E23B86}"/>
                </c:ext>
              </c:extLst>
            </c:dLbl>
            <c:dLbl>
              <c:idx val="31"/>
              <c:tx>
                <c:rich>
                  <a:bodyPr/>
                  <a:lstStyle/>
                  <a:p>
                    <a:endParaRPr lang="pt-BR"/>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B0CB-4A46-82CD-2C17B59A0D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'CURVA ABC'!$B$11:$B$41</c:f>
              <c:strCache>
                <c:ptCount val="30"/>
                <c:pt idx="0">
                  <c:v>SUPERESTRUTURA</c:v>
                </c:pt>
                <c:pt idx="1">
                  <c:v>FUNDAÇÕES E INFRAESTRUTURA</c:v>
                </c:pt>
                <c:pt idx="2">
                  <c:v>ADMINISTRAÇÃO LOCAL</c:v>
                </c:pt>
                <c:pt idx="3">
                  <c:v>REVESTIMENTO</c:v>
                </c:pt>
                <c:pt idx="4">
                  <c:v>PROJETOS</c:v>
                </c:pt>
                <c:pt idx="5">
                  <c:v>PAVIMENTAÇÃO</c:v>
                </c:pt>
                <c:pt idx="6">
                  <c:v>ALVENARIAS, VEDAÇÕES E DIVISÓRIAS</c:v>
                </c:pt>
                <c:pt idx="7">
                  <c:v>ESQUADRIAS</c:v>
                </c:pt>
                <c:pt idx="8">
                  <c:v>COBERTURA E PROTEÇÕES</c:v>
                </c:pt>
                <c:pt idx="9">
                  <c:v>SERVIÇOS PRELIMINARES/TÉCNICOS</c:v>
                </c:pt>
                <c:pt idx="10">
                  <c:v>IMPLANTAÇÃO, PASSEIOS  E PAISAGISMO</c:v>
                </c:pt>
                <c:pt idx="11">
                  <c:v>PINTURA</c:v>
                </c:pt>
                <c:pt idx="12">
                  <c:v>IMPLANTAÇÃO - INSTALAÇÕES ELÉTRICAS -  REDES PRIMÁRIAS</c:v>
                </c:pt>
                <c:pt idx="13">
                  <c:v>EQUIPAMENTOS BLOCO LABORATÓRIOS</c:v>
                </c:pt>
                <c:pt idx="14">
                  <c:v>FORRO</c:v>
                </c:pt>
                <c:pt idx="15">
                  <c:v>IMPERMEABILIZAÇÕES, ISOLAÇÃO TÉRMICA E ACÚSTICA</c:v>
                </c:pt>
                <c:pt idx="16">
                  <c:v>INSTALAÇÕES ELETRICAS - BLOCO LABORATÓRIOS</c:v>
                </c:pt>
                <c:pt idx="17">
                  <c:v>LOUÇAS, BANCADAS,  METAIS E ACESSÓRIOS</c:v>
                </c:pt>
                <c:pt idx="18">
                  <c:v>MOVIMENTO DE TERRA E LOCAÇÃO DA OBRA</c:v>
                </c:pt>
                <c:pt idx="19">
                  <c:v>INSTALAÇÕES HIDROSSANITÁRIAS</c:v>
                </c:pt>
                <c:pt idx="20">
                  <c:v>EQUIPAMENTOS</c:v>
                </c:pt>
                <c:pt idx="21">
                  <c:v>INFRAESTRUTURA INTERNA - INSTALAÇÕES ELÉTRICAS - BLOCO LABORATÓRIOS</c:v>
                </c:pt>
                <c:pt idx="22">
                  <c:v>INSTALAÇÕES DE COMBATE A INCÊNDIO</c:v>
                </c:pt>
                <c:pt idx="23">
                  <c:v> SERVIÇOS COMPLEMENTARES E  FINAIS  </c:v>
                </c:pt>
                <c:pt idx="24">
                  <c:v>SERVIÇOS TÉCNICOS</c:v>
                </c:pt>
                <c:pt idx="25">
                  <c:v>INSTALAÇÕES MECÂNICAS DO SISTEMA DE AR CONDICIONADO - BLOCO LABORATÓRIOS</c:v>
                </c:pt>
                <c:pt idx="26">
                  <c:v>VIDROS</c:v>
                </c:pt>
                <c:pt idx="27">
                  <c:v>ACESSIBILIDADE  </c:v>
                </c:pt>
                <c:pt idx="28">
                  <c:v>INSTALAÇÕES DE SPDA E ATERRAMENTO - BLOCO LABORATÓRIOS</c:v>
                </c:pt>
                <c:pt idx="29">
                  <c:v>CABEAMENTO LÓGICO ESTRUTURADO - BLOCO LABORATÓRIOS</c:v>
                </c:pt>
              </c:strCache>
            </c:strRef>
          </c:cat>
          <c:val>
            <c:numRef>
              <c:f>'CURVA ABC'!$D$10:$D$41</c:f>
              <c:numCache>
                <c:formatCode>0.00%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5="http://schemas.microsoft.com/office/drawing/2012/chart" uri="{02D57815-91ED-43cb-92C2-25804820EDAC}">
              <c15:datalabelsRange>
                <c15:f>'CURVA ABC'!$F$11:$F$41</c15:f>
                <c15:dlblRangeCache>
                  <c:ptCount val="31"/>
                  <c:pt idx="0">
                    <c:v> #DIV/0! </c:v>
                  </c:pt>
                  <c:pt idx="1">
                    <c:v> #DIV/0! </c:v>
                  </c:pt>
                  <c:pt idx="2">
                    <c:v> #DIV/0! </c:v>
                  </c:pt>
                  <c:pt idx="3">
                    <c:v> #DIV/0! </c:v>
                  </c:pt>
                  <c:pt idx="4">
                    <c:v> #DIV/0! </c:v>
                  </c:pt>
                  <c:pt idx="5">
                    <c:v> #DIV/0! </c:v>
                  </c:pt>
                  <c:pt idx="6">
                    <c:v> #DIV/0! </c:v>
                  </c:pt>
                  <c:pt idx="7">
                    <c:v> #DIV/0! </c:v>
                  </c:pt>
                  <c:pt idx="8">
                    <c:v> #DIV/0! </c:v>
                  </c:pt>
                  <c:pt idx="9">
                    <c:v> #DIV/0! </c:v>
                  </c:pt>
                  <c:pt idx="10">
                    <c:v> #DIV/0! </c:v>
                  </c:pt>
                  <c:pt idx="11">
                    <c:v> #DIV/0! </c:v>
                  </c:pt>
                  <c:pt idx="12">
                    <c:v> #DIV/0! </c:v>
                  </c:pt>
                  <c:pt idx="13">
                    <c:v> #DIV/0! </c:v>
                  </c:pt>
                  <c:pt idx="14">
                    <c:v> #DIV/0! </c:v>
                  </c:pt>
                  <c:pt idx="15">
                    <c:v> #DIV/0! </c:v>
                  </c:pt>
                  <c:pt idx="16">
                    <c:v> #DIV/0! </c:v>
                  </c:pt>
                  <c:pt idx="17">
                    <c:v> #DIV/0! </c:v>
                  </c:pt>
                  <c:pt idx="18">
                    <c:v> #DIV/0! </c:v>
                  </c:pt>
                  <c:pt idx="19">
                    <c:v> #DIV/0! </c:v>
                  </c:pt>
                  <c:pt idx="20">
                    <c:v> #DIV/0! </c:v>
                  </c:pt>
                  <c:pt idx="21">
                    <c:v> #DIV/0! </c:v>
                  </c:pt>
                  <c:pt idx="22">
                    <c:v> #DIV/0! </c:v>
                  </c:pt>
                  <c:pt idx="23">
                    <c:v> #DIV/0! </c:v>
                  </c:pt>
                  <c:pt idx="24">
                    <c:v> #DIV/0! </c:v>
                  </c:pt>
                  <c:pt idx="25">
                    <c:v> #DIV/0! </c:v>
                  </c:pt>
                  <c:pt idx="26">
                    <c:v> #DIV/0! </c:v>
                  </c:pt>
                  <c:pt idx="27">
                    <c:v> #DIV/0! </c:v>
                  </c:pt>
                  <c:pt idx="28">
                    <c:v> #DIV/0! </c:v>
                  </c:pt>
                  <c:pt idx="29">
                    <c:v> #DIV/0! </c:v>
                  </c:pt>
                </c15:dlblRangeCache>
              </c15:datalabelsRange>
            </c:ext>
            <c:ext xmlns:c16="http://schemas.microsoft.com/office/drawing/2014/chart" uri="{C3380CC4-5D6E-409C-BE32-E72D297353CC}">
              <c16:uniqueId val="{00000000-73FD-4E33-97D8-9A04C2E23B86}"/>
            </c:ext>
          </c:extLst>
        </c:ser>
        <c:dLbls>
          <c:showLegendKey val="0"/>
          <c:showVal val="0"/>
          <c:showCatName val="0"/>
          <c:showSerName val="0"/>
          <c:showPercent val="0"/>
          <c:showBubbleSize val="0"/>
        </c:dLbls>
        <c:gapWidth val="219"/>
        <c:overlap val="-27"/>
        <c:axId val="603379664"/>
        <c:axId val="603378416"/>
      </c:barChart>
      <c:lineChart>
        <c:grouping val="standard"/>
        <c:varyColors val="0"/>
        <c:ser>
          <c:idx val="1"/>
          <c:order val="1"/>
          <c:tx>
            <c:strRef>
              <c:f>'CURVA ABC'!$E$9</c:f>
              <c:strCache>
                <c:ptCount val="1"/>
                <c:pt idx="0">
                  <c:v>% ACUMULADA</c:v>
                </c:pt>
              </c:strCache>
            </c:strRef>
          </c:tx>
          <c:spPr>
            <a:ln w="28575" cap="rnd">
              <a:solidFill>
                <a:schemeClr val="accent2"/>
              </a:solidFill>
              <a:round/>
            </a:ln>
            <a:effectLst/>
          </c:spPr>
          <c:marker>
            <c:symbol val="none"/>
          </c:marker>
          <c:val>
            <c:numRef>
              <c:f>'CURVA ABC'!$E$10:$E$41</c:f>
              <c:numCache>
                <c:formatCode>0.0%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1-73FD-4E33-97D8-9A04C2E23B86}"/>
            </c:ext>
          </c:extLst>
        </c:ser>
        <c:dLbls>
          <c:showLegendKey val="0"/>
          <c:showVal val="0"/>
          <c:showCatName val="0"/>
          <c:showSerName val="0"/>
          <c:showPercent val="0"/>
          <c:showBubbleSize val="0"/>
        </c:dLbls>
        <c:marker val="1"/>
        <c:smooth val="0"/>
        <c:axId val="603379664"/>
        <c:axId val="603378416"/>
      </c:lineChart>
      <c:catAx>
        <c:axId val="60337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603378416"/>
        <c:crosses val="autoZero"/>
        <c:auto val="1"/>
        <c:lblAlgn val="ctr"/>
        <c:lblOffset val="100"/>
        <c:noMultiLvlLbl val="0"/>
      </c:catAx>
      <c:valAx>
        <c:axId val="6033784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_(* #,##0.00_);_(* \(#,##0.00\);_(* \-??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603379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733425</xdr:colOff>
      <xdr:row>18</xdr:row>
      <xdr:rowOff>19050</xdr:rowOff>
    </xdr:from>
    <xdr:to>
      <xdr:col>3</xdr:col>
      <xdr:colOff>590550</xdr:colOff>
      <xdr:row>26</xdr:row>
      <xdr:rowOff>161925</xdr:rowOff>
    </xdr:to>
    <xdr:pic>
      <xdr:nvPicPr>
        <xdr:cNvPr id="2" name="Imagem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4425" y="4095750"/>
          <a:ext cx="4286250" cy="14382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733425</xdr:colOff>
      <xdr:row>18</xdr:row>
      <xdr:rowOff>19050</xdr:rowOff>
    </xdr:from>
    <xdr:to>
      <xdr:col>3</xdr:col>
      <xdr:colOff>590550</xdr:colOff>
      <xdr:row>26</xdr:row>
      <xdr:rowOff>161925</xdr:rowOff>
    </xdr:to>
    <xdr:pic>
      <xdr:nvPicPr>
        <xdr:cNvPr id="3" name="Imagem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4425" y="4095750"/>
          <a:ext cx="4286250" cy="14382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338136</xdr:colOff>
      <xdr:row>44</xdr:row>
      <xdr:rowOff>33336</xdr:rowOff>
    </xdr:from>
    <xdr:to>
      <xdr:col>5</xdr:col>
      <xdr:colOff>895350</xdr:colOff>
      <xdr:row>71</xdr:row>
      <xdr:rowOff>114300</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rives%20compartilhados\03%20-%20Engenharia\NENG\ACOMPANHAMENTO%20DE%20OBRAS\2020\RECANTO%20DAS%20EMAS\CFT-Centro%20de%20Forma&#231;&#227;o%20Tecnol&#243;gica\5%20-%20PLANILHA%20CONTRATADA\Planilha%20IFB\OR&#199;AMENTO%20CFT%20-%20RECANTO%20DAS%20EMAS-%20%20REV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813600/Documents/Modelos/OR&#199;AMENTO%20CFT%20-%20RECANTO%20DAS%20EMAS-%20%20REV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Declaração"/>
      <sheetName val="BDI"/>
      <sheetName val="Folha2"/>
      <sheetName val="Folha3"/>
      <sheetName val="Folha4"/>
      <sheetName val="Folha5"/>
      <sheetName val="Folha6"/>
      <sheetName val="Folha7"/>
      <sheetName val="Folha8"/>
      <sheetName val="Sintetico sem preços"/>
      <sheetName val="Sintetico"/>
      <sheetName val="Planilha de quantidades"/>
      <sheetName val="Resumo  - Sem valores"/>
      <sheetName val="Resumo"/>
      <sheetName val="Cronograma - Sem valores"/>
      <sheetName val="Cronograma"/>
      <sheetName val="Folha1"/>
      <sheetName val="Composição de Custos- Sem valor"/>
      <sheetName val="Composição de Custos "/>
      <sheetName val="Folha9"/>
      <sheetName val="Folha10"/>
      <sheetName val="Folha11"/>
    </sheetNames>
    <sheetDataSet>
      <sheetData sheetId="0"/>
      <sheetData sheetId="1">
        <row r="7">
          <cell r="A7" t="str">
            <v>Instituto Federal de Brasília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Declaração"/>
      <sheetName val="BDI"/>
      <sheetName val="Folha2"/>
      <sheetName val="Folha3"/>
      <sheetName val="Folha4"/>
      <sheetName val="Folha5"/>
      <sheetName val="Folha6"/>
      <sheetName val="Folha7"/>
      <sheetName val="Folha8"/>
      <sheetName val="Sintetico sem preços"/>
      <sheetName val="Sintetico"/>
      <sheetName val="Planilha de quantidades"/>
      <sheetName val="Resumo  - Sem valores"/>
      <sheetName val="Resumo"/>
      <sheetName val="Cronograma - Sem valores"/>
      <sheetName val="Cronograma"/>
      <sheetName val="Folha1"/>
      <sheetName val="Composição de Custos- Sem valor"/>
      <sheetName val="Composição de Custos "/>
      <sheetName val="Folha9"/>
      <sheetName val="Folha10"/>
      <sheetName val="Folha11"/>
    </sheetNames>
    <sheetDataSet>
      <sheetData sheetId="0"/>
      <sheetData sheetId="1"/>
      <sheetData sheetId="2">
        <row r="17">
          <cell r="D17">
            <v>21.21</v>
          </cell>
        </row>
      </sheetData>
      <sheetData sheetId="3"/>
      <sheetData sheetId="4"/>
      <sheetData sheetId="5"/>
      <sheetData sheetId="6"/>
      <sheetData sheetId="7"/>
      <sheetData sheetId="8"/>
      <sheetData sheetId="9"/>
      <sheetData sheetId="10"/>
      <sheetData sheetId="11">
        <row r="8">
          <cell r="A8" t="str">
            <v>Instituto Federal de Brasília</v>
          </cell>
        </row>
      </sheetData>
      <sheetData sheetId="12"/>
      <sheetData sheetId="13"/>
      <sheetData sheetId="14">
        <row r="33">
          <cell r="B33" t="str">
            <v xml:space="preserve">SERVIÇOS FINAIS  </v>
          </cell>
        </row>
      </sheetData>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showGridLines="0" view="pageBreakPreview" zoomScale="55" zoomScaleNormal="100" zoomScaleSheetLayoutView="55" workbookViewId="0">
      <selection activeCell="A37" sqref="A37:J37"/>
    </sheetView>
  </sheetViews>
  <sheetFormatPr defaultRowHeight="15" x14ac:dyDescent="0.25"/>
  <sheetData>
    <row r="1" spans="1:10" x14ac:dyDescent="0.25">
      <c r="A1" s="15"/>
      <c r="B1" s="16"/>
      <c r="C1" s="16"/>
      <c r="D1" s="16"/>
      <c r="E1" s="16"/>
      <c r="F1" s="16"/>
      <c r="G1" s="16"/>
      <c r="H1" s="16"/>
      <c r="I1" s="16"/>
      <c r="J1" s="17"/>
    </row>
    <row r="2" spans="1:10" x14ac:dyDescent="0.25">
      <c r="A2" s="18"/>
      <c r="B2" s="19"/>
      <c r="C2" s="19"/>
      <c r="D2" s="19"/>
      <c r="E2" s="19"/>
      <c r="F2" s="19"/>
      <c r="G2" s="19"/>
      <c r="H2" s="19"/>
      <c r="I2" s="19"/>
      <c r="J2" s="20"/>
    </row>
    <row r="3" spans="1:10" x14ac:dyDescent="0.25">
      <c r="A3" s="18"/>
      <c r="B3" s="19"/>
      <c r="C3" s="19"/>
      <c r="D3" s="19"/>
      <c r="E3" s="19"/>
      <c r="F3" s="19"/>
      <c r="G3" s="19"/>
      <c r="H3" s="19"/>
      <c r="I3" s="19"/>
      <c r="J3" s="20"/>
    </row>
    <row r="4" spans="1:10" x14ac:dyDescent="0.25">
      <c r="A4" s="18"/>
      <c r="B4" s="19"/>
      <c r="C4" s="19"/>
      <c r="D4" s="19"/>
      <c r="E4" s="19"/>
      <c r="F4" s="19"/>
      <c r="G4" s="19"/>
      <c r="H4" s="19"/>
      <c r="I4" s="19"/>
      <c r="J4" s="20"/>
    </row>
    <row r="5" spans="1:10" x14ac:dyDescent="0.25">
      <c r="A5" s="18"/>
      <c r="B5" s="19"/>
      <c r="C5" s="19"/>
      <c r="D5" s="19"/>
      <c r="E5" s="19"/>
      <c r="F5" s="19"/>
      <c r="G5" s="19"/>
      <c r="H5" s="19"/>
      <c r="I5" s="19"/>
      <c r="J5" s="20"/>
    </row>
    <row r="6" spans="1:10" x14ac:dyDescent="0.25">
      <c r="A6" s="18"/>
      <c r="B6" s="19"/>
      <c r="C6" s="19"/>
      <c r="D6" s="19"/>
      <c r="E6" s="19"/>
      <c r="F6" s="19"/>
      <c r="G6" s="19"/>
      <c r="H6" s="19"/>
      <c r="I6" s="19"/>
      <c r="J6" s="20"/>
    </row>
    <row r="7" spans="1:10" x14ac:dyDescent="0.25">
      <c r="A7" s="18"/>
      <c r="B7" s="19"/>
      <c r="C7" s="19"/>
      <c r="D7" s="19"/>
      <c r="E7" s="19"/>
      <c r="F7" s="19"/>
      <c r="G7" s="19"/>
      <c r="H7" s="19"/>
      <c r="I7" s="19"/>
      <c r="J7" s="20"/>
    </row>
    <row r="8" spans="1:10" x14ac:dyDescent="0.25">
      <c r="A8" s="18"/>
      <c r="B8" s="19"/>
      <c r="C8" s="19"/>
      <c r="D8" s="19"/>
      <c r="E8" s="19"/>
      <c r="F8" s="19"/>
      <c r="G8" s="19"/>
      <c r="H8" s="19"/>
      <c r="I8" s="19"/>
      <c r="J8" s="20"/>
    </row>
    <row r="9" spans="1:10" x14ac:dyDescent="0.25">
      <c r="A9" s="18"/>
      <c r="B9" s="19"/>
      <c r="C9" s="19"/>
      <c r="D9" s="19"/>
      <c r="E9" s="19"/>
      <c r="F9" s="19"/>
      <c r="G9" s="19"/>
      <c r="H9" s="19"/>
      <c r="I9" s="19"/>
      <c r="J9" s="20"/>
    </row>
    <row r="10" spans="1:10" x14ac:dyDescent="0.25">
      <c r="A10" s="18"/>
      <c r="B10" s="19"/>
      <c r="C10" s="19"/>
      <c r="D10" s="19"/>
      <c r="E10" s="19"/>
      <c r="F10" s="19"/>
      <c r="G10" s="19"/>
      <c r="H10" s="19"/>
      <c r="I10" s="19"/>
      <c r="J10" s="20"/>
    </row>
    <row r="11" spans="1:10" x14ac:dyDescent="0.25">
      <c r="A11" s="18"/>
      <c r="B11" s="19"/>
      <c r="C11" s="19"/>
      <c r="D11" s="19"/>
      <c r="E11" s="19"/>
      <c r="F11" s="19"/>
      <c r="G11" s="19"/>
      <c r="H11" s="19"/>
      <c r="I11" s="19"/>
      <c r="J11" s="20"/>
    </row>
    <row r="12" spans="1:10" x14ac:dyDescent="0.25">
      <c r="A12" s="18"/>
      <c r="B12" s="19"/>
      <c r="C12" s="19"/>
      <c r="D12" s="19"/>
      <c r="E12" s="19"/>
      <c r="F12" s="19"/>
      <c r="G12" s="19"/>
      <c r="H12" s="19"/>
      <c r="I12" s="19"/>
      <c r="J12" s="20"/>
    </row>
    <row r="13" spans="1:10" x14ac:dyDescent="0.25">
      <c r="A13" s="18"/>
      <c r="B13" s="19"/>
      <c r="C13" s="19"/>
      <c r="D13" s="19"/>
      <c r="E13" s="19"/>
      <c r="F13" s="19"/>
      <c r="G13" s="19"/>
      <c r="H13" s="19"/>
      <c r="I13" s="19"/>
      <c r="J13" s="20"/>
    </row>
    <row r="14" spans="1:10" x14ac:dyDescent="0.25">
      <c r="A14" s="18"/>
      <c r="B14" s="19"/>
      <c r="C14" s="19"/>
      <c r="D14" s="19"/>
      <c r="E14" s="19"/>
      <c r="F14" s="19"/>
      <c r="G14" s="19"/>
      <c r="H14" s="19"/>
      <c r="I14" s="19"/>
      <c r="J14" s="20"/>
    </row>
    <row r="15" spans="1:10" x14ac:dyDescent="0.25">
      <c r="A15" s="18"/>
      <c r="B15" s="19"/>
      <c r="C15" s="19"/>
      <c r="D15" s="19"/>
      <c r="E15" s="19"/>
      <c r="F15" s="19"/>
      <c r="G15" s="19"/>
      <c r="H15" s="19"/>
      <c r="I15" s="19"/>
      <c r="J15" s="20"/>
    </row>
    <row r="16" spans="1:10" x14ac:dyDescent="0.25">
      <c r="A16" s="18"/>
      <c r="B16" s="19"/>
      <c r="C16" s="19"/>
      <c r="D16" s="19"/>
      <c r="E16" s="19"/>
      <c r="F16" s="19"/>
      <c r="G16" s="19"/>
      <c r="H16" s="19"/>
      <c r="I16" s="19"/>
      <c r="J16" s="20"/>
    </row>
    <row r="17" spans="1:10" x14ac:dyDescent="0.25">
      <c r="A17" s="21"/>
      <c r="B17" s="22"/>
      <c r="C17" s="22"/>
      <c r="D17" s="22"/>
      <c r="E17" s="22"/>
      <c r="F17" s="22"/>
      <c r="G17" s="22"/>
      <c r="H17" s="22"/>
      <c r="I17" s="22"/>
      <c r="J17" s="23"/>
    </row>
    <row r="18" spans="1:10" x14ac:dyDescent="0.25">
      <c r="A18" s="21"/>
      <c r="B18" s="22"/>
      <c r="C18" s="22"/>
      <c r="D18" s="22"/>
      <c r="E18" s="22"/>
      <c r="F18" s="22"/>
      <c r="G18" s="22"/>
      <c r="H18" s="22"/>
      <c r="I18" s="22"/>
      <c r="J18" s="23"/>
    </row>
    <row r="19" spans="1:10" ht="23.25" x14ac:dyDescent="0.35">
      <c r="A19" s="890" t="s">
        <v>258</v>
      </c>
      <c r="B19" s="890"/>
      <c r="C19" s="890"/>
      <c r="D19" s="890"/>
      <c r="E19" s="890"/>
      <c r="F19" s="890"/>
      <c r="G19" s="890"/>
      <c r="H19" s="890"/>
      <c r="I19" s="890"/>
      <c r="J19" s="890"/>
    </row>
    <row r="20" spans="1:10" ht="27.75" x14ac:dyDescent="0.4">
      <c r="A20" s="24"/>
      <c r="B20" s="25"/>
      <c r="C20" s="26"/>
      <c r="D20" s="26"/>
      <c r="E20" s="26"/>
      <c r="F20" s="26"/>
      <c r="G20" s="26"/>
      <c r="H20" s="26"/>
      <c r="I20" s="26"/>
      <c r="J20" s="27"/>
    </row>
    <row r="21" spans="1:10" ht="23.25" x14ac:dyDescent="0.35">
      <c r="A21" s="890" t="s">
        <v>2510</v>
      </c>
      <c r="B21" s="890"/>
      <c r="C21" s="890"/>
      <c r="D21" s="890"/>
      <c r="E21" s="890"/>
      <c r="F21" s="890"/>
      <c r="G21" s="890"/>
      <c r="H21" s="890"/>
      <c r="I21" s="890"/>
      <c r="J21" s="890"/>
    </row>
    <row r="22" spans="1:10" ht="27.75" x14ac:dyDescent="0.4">
      <c r="A22" s="28"/>
      <c r="B22" s="29"/>
      <c r="C22" s="29"/>
      <c r="D22" s="29"/>
      <c r="E22" s="29"/>
      <c r="F22" s="29"/>
      <c r="G22" s="29"/>
      <c r="H22" s="29"/>
      <c r="I22" s="29"/>
      <c r="J22" s="30"/>
    </row>
    <row r="23" spans="1:10" ht="23.25" customHeight="1" x14ac:dyDescent="0.25">
      <c r="A23" s="892" t="s">
        <v>2511</v>
      </c>
      <c r="B23" s="893"/>
      <c r="C23" s="893"/>
      <c r="D23" s="893"/>
      <c r="E23" s="893"/>
      <c r="F23" s="893"/>
      <c r="G23" s="893"/>
      <c r="H23" s="893"/>
      <c r="I23" s="893"/>
      <c r="J23" s="894"/>
    </row>
    <row r="24" spans="1:10" ht="27.75" customHeight="1" x14ac:dyDescent="0.25">
      <c r="A24" s="892"/>
      <c r="B24" s="893"/>
      <c r="C24" s="893"/>
      <c r="D24" s="893"/>
      <c r="E24" s="893"/>
      <c r="F24" s="893"/>
      <c r="G24" s="893"/>
      <c r="H24" s="893"/>
      <c r="I24" s="893"/>
      <c r="J24" s="894"/>
    </row>
    <row r="25" spans="1:10" ht="27.75" customHeight="1" x14ac:dyDescent="0.25">
      <c r="A25" s="892"/>
      <c r="B25" s="893"/>
      <c r="C25" s="893"/>
      <c r="D25" s="893"/>
      <c r="E25" s="893"/>
      <c r="F25" s="893"/>
      <c r="G25" s="893"/>
      <c r="H25" s="893"/>
      <c r="I25" s="893"/>
      <c r="J25" s="894"/>
    </row>
    <row r="26" spans="1:10" ht="27.75" x14ac:dyDescent="0.4">
      <c r="A26" s="28"/>
      <c r="B26" s="29"/>
      <c r="C26" s="29"/>
      <c r="D26" s="29"/>
      <c r="E26" s="29"/>
      <c r="F26" s="29"/>
      <c r="G26" s="29"/>
      <c r="H26" s="29"/>
      <c r="I26" s="29"/>
      <c r="J26" s="30"/>
    </row>
    <row r="27" spans="1:10" ht="27.75" x14ac:dyDescent="0.4">
      <c r="A27" s="28"/>
      <c r="B27" s="29"/>
      <c r="C27" s="29"/>
      <c r="D27" s="29"/>
      <c r="E27" s="29"/>
      <c r="F27" s="29"/>
      <c r="G27" s="29"/>
      <c r="H27" s="29"/>
      <c r="I27" s="29"/>
      <c r="J27" s="30"/>
    </row>
    <row r="28" spans="1:10" ht="27.75" x14ac:dyDescent="0.4">
      <c r="A28" s="28"/>
      <c r="B28" s="29"/>
      <c r="C28" s="29"/>
      <c r="D28" s="29"/>
      <c r="E28" s="29"/>
      <c r="F28" s="29"/>
      <c r="G28" s="29"/>
      <c r="H28" s="29"/>
      <c r="I28" s="29"/>
      <c r="J28" s="30"/>
    </row>
    <row r="29" spans="1:10" ht="27.75" x14ac:dyDescent="0.4">
      <c r="A29" s="28"/>
      <c r="B29" s="29"/>
      <c r="C29" s="29"/>
      <c r="D29" s="29"/>
      <c r="E29" s="29"/>
      <c r="F29" s="29"/>
      <c r="G29" s="29"/>
      <c r="H29" s="29"/>
      <c r="I29" s="29"/>
      <c r="J29" s="30"/>
    </row>
    <row r="30" spans="1:10" ht="27.75" x14ac:dyDescent="0.4">
      <c r="A30" s="28"/>
      <c r="B30" s="29"/>
      <c r="C30" s="29"/>
      <c r="D30" s="29"/>
      <c r="E30" s="29"/>
      <c r="F30" s="29"/>
      <c r="G30" s="29"/>
      <c r="H30" s="29"/>
      <c r="I30" s="29"/>
      <c r="J30" s="30"/>
    </row>
    <row r="31" spans="1:10" ht="27.75" x14ac:dyDescent="0.4">
      <c r="A31" s="28"/>
      <c r="B31" s="29"/>
      <c r="C31" s="29"/>
      <c r="D31" s="29"/>
      <c r="E31" s="29"/>
      <c r="F31" s="29"/>
      <c r="G31" s="29"/>
      <c r="H31" s="29"/>
      <c r="I31" s="29"/>
      <c r="J31" s="30"/>
    </row>
    <row r="32" spans="1:10" ht="27.75" x14ac:dyDescent="0.4">
      <c r="A32" s="28"/>
      <c r="B32" s="29"/>
      <c r="C32" s="29"/>
      <c r="D32" s="29"/>
      <c r="E32" s="29"/>
      <c r="F32" s="29"/>
      <c r="G32" s="29"/>
      <c r="H32" s="29"/>
      <c r="I32" s="29"/>
      <c r="J32" s="30"/>
    </row>
    <row r="33" spans="1:10" ht="27.75" x14ac:dyDescent="0.4">
      <c r="A33" s="31"/>
      <c r="B33" s="32"/>
      <c r="C33" s="32"/>
      <c r="D33" s="32"/>
      <c r="E33" s="32"/>
      <c r="F33" s="32"/>
      <c r="G33" s="32"/>
      <c r="H33" s="32"/>
      <c r="I33" s="32"/>
      <c r="J33" s="33"/>
    </row>
    <row r="34" spans="1:10" ht="27.75" x14ac:dyDescent="0.4">
      <c r="A34" s="31"/>
      <c r="B34" s="32"/>
      <c r="C34" s="32"/>
      <c r="D34" s="32"/>
      <c r="E34" s="32"/>
      <c r="F34" s="32"/>
      <c r="G34" s="32"/>
      <c r="H34" s="32"/>
      <c r="I34" s="32"/>
      <c r="J34" s="33"/>
    </row>
    <row r="35" spans="1:10" ht="27.75" x14ac:dyDescent="0.4">
      <c r="A35" s="31"/>
      <c r="B35" s="32"/>
      <c r="C35" s="32"/>
      <c r="D35" s="32"/>
      <c r="E35" s="32"/>
      <c r="F35" s="32"/>
      <c r="G35" s="32"/>
      <c r="H35" s="32"/>
      <c r="I35" s="32"/>
      <c r="J35" s="33"/>
    </row>
    <row r="36" spans="1:10" ht="27" x14ac:dyDescent="0.35">
      <c r="A36" s="24"/>
      <c r="B36" s="26"/>
      <c r="C36" s="26"/>
      <c r="D36" s="26"/>
      <c r="E36" s="26"/>
      <c r="F36" s="26"/>
      <c r="G36" s="26"/>
      <c r="H36" s="26"/>
      <c r="I36" s="26"/>
      <c r="J36" s="27"/>
    </row>
    <row r="37" spans="1:10" ht="36.75" customHeight="1" x14ac:dyDescent="0.25">
      <c r="A37" s="891" t="s">
        <v>772</v>
      </c>
      <c r="B37" s="891"/>
      <c r="C37" s="891"/>
      <c r="D37" s="891"/>
      <c r="E37" s="891"/>
      <c r="F37" s="891"/>
      <c r="G37" s="891"/>
      <c r="H37" s="891"/>
      <c r="I37" s="891"/>
      <c r="J37" s="891"/>
    </row>
    <row r="38" spans="1:10" ht="15.75" x14ac:dyDescent="0.25">
      <c r="A38" s="889" t="s">
        <v>259</v>
      </c>
      <c r="B38" s="889"/>
      <c r="C38" s="889"/>
      <c r="D38" s="889"/>
      <c r="E38" s="889"/>
      <c r="F38" s="889"/>
      <c r="G38" s="889"/>
      <c r="H38" s="889"/>
      <c r="I38" s="889"/>
      <c r="J38" s="889"/>
    </row>
    <row r="39" spans="1:10" ht="15.75" x14ac:dyDescent="0.25">
      <c r="A39" s="889"/>
      <c r="B39" s="889"/>
      <c r="C39" s="889"/>
      <c r="D39" s="889"/>
      <c r="E39" s="889"/>
      <c r="F39" s="889"/>
      <c r="G39" s="889"/>
      <c r="H39" s="889"/>
      <c r="I39" s="889"/>
      <c r="J39" s="889"/>
    </row>
    <row r="40" spans="1:10" x14ac:dyDescent="0.25">
      <c r="A40" s="21"/>
      <c r="B40" s="22"/>
      <c r="C40" s="22"/>
      <c r="D40" s="22"/>
      <c r="E40" s="22"/>
      <c r="F40" s="22"/>
      <c r="G40" s="22"/>
      <c r="H40" s="22"/>
      <c r="I40" s="22"/>
      <c r="J40" s="23"/>
    </row>
    <row r="41" spans="1:10" x14ac:dyDescent="0.25">
      <c r="A41" s="21"/>
      <c r="B41" s="22"/>
      <c r="C41" s="22"/>
      <c r="D41" s="22"/>
      <c r="E41" s="22"/>
      <c r="F41" s="22"/>
      <c r="G41" s="22"/>
      <c r="H41" s="22"/>
      <c r="I41" s="22"/>
      <c r="J41" s="23"/>
    </row>
    <row r="42" spans="1:10" x14ac:dyDescent="0.25">
      <c r="A42" s="21"/>
      <c r="B42" s="22"/>
      <c r="C42" s="22"/>
      <c r="D42" s="22"/>
      <c r="E42" s="22"/>
      <c r="F42" s="22"/>
      <c r="G42" s="22"/>
      <c r="H42" s="22"/>
      <c r="I42" s="22"/>
      <c r="J42" s="23"/>
    </row>
    <row r="43" spans="1:10" x14ac:dyDescent="0.25">
      <c r="A43" s="21"/>
      <c r="B43" s="22"/>
      <c r="C43" s="22"/>
      <c r="D43" s="22"/>
      <c r="E43" s="22"/>
      <c r="F43" s="22"/>
      <c r="G43" s="22"/>
      <c r="H43" s="22"/>
      <c r="I43" s="22"/>
      <c r="J43" s="23"/>
    </row>
    <row r="44" spans="1:10" x14ac:dyDescent="0.25">
      <c r="A44" s="21"/>
      <c r="B44" s="22"/>
      <c r="C44" s="22"/>
      <c r="D44" s="22"/>
      <c r="E44" s="22"/>
      <c r="F44" s="22"/>
      <c r="G44" s="22"/>
      <c r="H44" s="22"/>
      <c r="I44" s="22"/>
      <c r="J44" s="23"/>
    </row>
    <row r="45" spans="1:10" x14ac:dyDescent="0.25">
      <c r="A45" s="34"/>
      <c r="B45" s="35"/>
      <c r="C45" s="35"/>
      <c r="D45" s="35"/>
      <c r="E45" s="35"/>
      <c r="F45" s="35"/>
      <c r="G45" s="35"/>
      <c r="H45" s="35"/>
      <c r="I45" s="35"/>
      <c r="J45" s="36"/>
    </row>
  </sheetData>
  <mergeCells count="6">
    <mergeCell ref="A39:J39"/>
    <mergeCell ref="A19:J19"/>
    <mergeCell ref="A21:J21"/>
    <mergeCell ref="A37:J37"/>
    <mergeCell ref="A38:J38"/>
    <mergeCell ref="A23:J25"/>
  </mergeCells>
  <phoneticPr fontId="84" type="noConversion"/>
  <pageMargins left="0.511811024" right="0.511811024" top="0.78740157499999996" bottom="0.78740157499999996" header="0.31496062000000002" footer="0.31496062000000002"/>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7"/>
  <sheetViews>
    <sheetView workbookViewId="0">
      <selection activeCell="H9" sqref="H9"/>
    </sheetView>
  </sheetViews>
  <sheetFormatPr defaultRowHeight="15" x14ac:dyDescent="0.25"/>
  <cols>
    <col min="1" max="1" width="48.7109375" customWidth="1"/>
    <col min="2" max="2" width="10.7109375" customWidth="1"/>
    <col min="3" max="3" width="18.28515625" customWidth="1"/>
  </cols>
  <sheetData>
    <row r="1" spans="1:3" x14ac:dyDescent="0.25">
      <c r="A1" t="s">
        <v>827</v>
      </c>
    </row>
    <row r="2" spans="1:3" x14ac:dyDescent="0.25">
      <c r="A2" s="501"/>
      <c r="B2" s="501"/>
      <c r="C2" s="501"/>
    </row>
    <row r="3" spans="1:3" x14ac:dyDescent="0.25">
      <c r="A3" s="506" t="s">
        <v>878</v>
      </c>
      <c r="B3" s="506" t="s">
        <v>829</v>
      </c>
      <c r="C3" s="506" t="s">
        <v>830</v>
      </c>
    </row>
    <row r="4" spans="1:3" ht="45" x14ac:dyDescent="0.25">
      <c r="A4" s="502" t="s">
        <v>828</v>
      </c>
      <c r="B4" s="503" t="s">
        <v>30</v>
      </c>
      <c r="C4" s="504">
        <f>0.45*'Orçamento sintetico'!F79</f>
        <v>607.5</v>
      </c>
    </row>
    <row r="5" spans="1:3" ht="30" x14ac:dyDescent="0.25">
      <c r="A5" s="502" t="s">
        <v>831</v>
      </c>
      <c r="B5" s="254" t="s">
        <v>236</v>
      </c>
      <c r="C5" s="504">
        <f>2000*0.45</f>
        <v>900</v>
      </c>
    </row>
    <row r="6" spans="1:3" ht="30" x14ac:dyDescent="0.25">
      <c r="A6" s="887" t="s">
        <v>2514</v>
      </c>
      <c r="B6" s="254" t="s">
        <v>236</v>
      </c>
      <c r="C6" s="504">
        <v>940</v>
      </c>
    </row>
    <row r="7" spans="1:3" ht="30" x14ac:dyDescent="0.25">
      <c r="A7" s="887" t="s">
        <v>2513</v>
      </c>
      <c r="B7" s="254" t="s">
        <v>236</v>
      </c>
      <c r="C7" s="505">
        <v>860</v>
      </c>
    </row>
  </sheetData>
  <phoneticPr fontId="84"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17"/>
  <sheetViews>
    <sheetView showGridLines="0" view="pageBreakPreview" zoomScale="70" zoomScaleNormal="100" zoomScaleSheetLayoutView="70" workbookViewId="0">
      <selection activeCell="P9" sqref="P9"/>
    </sheetView>
  </sheetViews>
  <sheetFormatPr defaultRowHeight="15" x14ac:dyDescent="0.25"/>
  <cols>
    <col min="2" max="2" width="60.7109375" customWidth="1"/>
  </cols>
  <sheetData>
    <row r="1" spans="1:8" ht="81" customHeight="1" x14ac:dyDescent="0.25">
      <c r="A1" s="37"/>
      <c r="B1" s="38"/>
      <c r="C1" s="69"/>
      <c r="D1" s="69"/>
      <c r="E1" s="70"/>
      <c r="F1" s="70"/>
      <c r="G1" s="70"/>
      <c r="H1" s="71"/>
    </row>
    <row r="2" spans="1:8" ht="15.75" x14ac:dyDescent="0.25">
      <c r="A2" s="901" t="s">
        <v>261</v>
      </c>
      <c r="B2" s="902"/>
      <c r="C2" s="902"/>
      <c r="D2" s="902"/>
      <c r="E2" s="902"/>
      <c r="F2" s="902"/>
      <c r="G2" s="903"/>
      <c r="H2" s="72"/>
    </row>
    <row r="3" spans="1:8" x14ac:dyDescent="0.25">
      <c r="A3" s="904" t="s">
        <v>1042</v>
      </c>
      <c r="B3" s="905"/>
      <c r="C3" s="905"/>
      <c r="D3" s="905"/>
      <c r="E3" s="905"/>
      <c r="F3" s="905"/>
      <c r="G3" s="906"/>
      <c r="H3" s="72"/>
    </row>
    <row r="4" spans="1:8" x14ac:dyDescent="0.25">
      <c r="A4" s="907" t="str">
        <f>[1]Declaração!A7</f>
        <v>Instituto Federal de Brasília</v>
      </c>
      <c r="B4" s="908"/>
      <c r="C4" s="908"/>
      <c r="D4" s="908"/>
      <c r="E4" s="908"/>
      <c r="F4" s="908"/>
      <c r="G4" s="909"/>
      <c r="H4" s="72"/>
    </row>
    <row r="5" spans="1:8" ht="27" customHeight="1" x14ac:dyDescent="0.25">
      <c r="A5" s="43"/>
      <c r="B5" s="44" t="s">
        <v>262</v>
      </c>
      <c r="C5" s="45"/>
      <c r="D5" s="910" t="s">
        <v>263</v>
      </c>
      <c r="E5" s="910"/>
      <c r="F5" s="910" t="s">
        <v>264</v>
      </c>
      <c r="G5" s="910"/>
      <c r="H5" s="72"/>
    </row>
    <row r="6" spans="1:8" x14ac:dyDescent="0.25">
      <c r="A6" s="46">
        <v>1</v>
      </c>
      <c r="B6" s="47" t="s">
        <v>265</v>
      </c>
      <c r="C6" s="48" t="s">
        <v>266</v>
      </c>
      <c r="D6" s="49">
        <f>(1+(D7/100)*(1+(D8/100)*(1+(D9/100)*(1+(D10/100)))))</f>
        <v>1</v>
      </c>
      <c r="E6" s="50"/>
      <c r="F6" s="49">
        <f>(1+(F7/100)*(1+(F8/100)*(1+(F9/100)*(1+(F10/100)))))</f>
        <v>1</v>
      </c>
      <c r="G6" s="50"/>
      <c r="H6" s="72"/>
    </row>
    <row r="7" spans="1:8" x14ac:dyDescent="0.25">
      <c r="A7" s="51" t="s">
        <v>246</v>
      </c>
      <c r="B7" s="52" t="s">
        <v>267</v>
      </c>
      <c r="C7" s="53" t="s">
        <v>268</v>
      </c>
      <c r="D7" s="54"/>
      <c r="E7" s="55" t="s">
        <v>269</v>
      </c>
      <c r="F7" s="55"/>
      <c r="G7" s="55" t="s">
        <v>269</v>
      </c>
      <c r="H7" s="72"/>
    </row>
    <row r="8" spans="1:8" x14ac:dyDescent="0.25">
      <c r="A8" s="51" t="s">
        <v>247</v>
      </c>
      <c r="B8" s="52" t="s">
        <v>270</v>
      </c>
      <c r="C8" s="53" t="s">
        <v>271</v>
      </c>
      <c r="D8" s="54"/>
      <c r="E8" s="55" t="s">
        <v>269</v>
      </c>
      <c r="F8" s="55"/>
      <c r="G8" s="55" t="s">
        <v>269</v>
      </c>
      <c r="H8" s="72"/>
    </row>
    <row r="9" spans="1:8" x14ac:dyDescent="0.25">
      <c r="A9" s="51" t="s">
        <v>248</v>
      </c>
      <c r="B9" s="52" t="s">
        <v>272</v>
      </c>
      <c r="C9" s="53" t="s">
        <v>273</v>
      </c>
      <c r="D9" s="54"/>
      <c r="E9" s="55" t="s">
        <v>269</v>
      </c>
      <c r="F9" s="55"/>
      <c r="G9" s="55" t="s">
        <v>269</v>
      </c>
      <c r="H9" s="72"/>
    </row>
    <row r="10" spans="1:8" x14ac:dyDescent="0.25">
      <c r="A10" s="51" t="s">
        <v>274</v>
      </c>
      <c r="B10" s="56" t="s">
        <v>275</v>
      </c>
      <c r="C10" s="53" t="s">
        <v>237</v>
      </c>
      <c r="D10" s="54"/>
      <c r="E10" s="55" t="s">
        <v>269</v>
      </c>
      <c r="F10" s="55"/>
      <c r="G10" s="55" t="s">
        <v>269</v>
      </c>
      <c r="H10" s="72"/>
    </row>
    <row r="11" spans="1:8" x14ac:dyDescent="0.25">
      <c r="A11" s="46">
        <v>2</v>
      </c>
      <c r="B11" s="47" t="s">
        <v>276</v>
      </c>
      <c r="C11" s="48" t="s">
        <v>277</v>
      </c>
      <c r="D11" s="57">
        <f>D12+D13+D14+D15+D16</f>
        <v>0</v>
      </c>
      <c r="E11" s="58" t="s">
        <v>269</v>
      </c>
      <c r="F11" s="57">
        <f>F12+F13+F14+F15+F16</f>
        <v>0</v>
      </c>
      <c r="G11" s="58" t="s">
        <v>269</v>
      </c>
      <c r="H11" s="72"/>
    </row>
    <row r="12" spans="1:8" x14ac:dyDescent="0.25">
      <c r="A12" s="51" t="s">
        <v>249</v>
      </c>
      <c r="B12" s="56" t="s">
        <v>278</v>
      </c>
      <c r="C12" s="53" t="s">
        <v>279</v>
      </c>
      <c r="D12" s="54"/>
      <c r="E12" s="55" t="s">
        <v>269</v>
      </c>
      <c r="F12" s="55"/>
      <c r="G12" s="55" t="s">
        <v>269</v>
      </c>
      <c r="H12" s="72"/>
    </row>
    <row r="13" spans="1:8" x14ac:dyDescent="0.25">
      <c r="A13" s="51" t="s">
        <v>251</v>
      </c>
      <c r="B13" s="56" t="s">
        <v>280</v>
      </c>
      <c r="C13" s="53" t="s">
        <v>281</v>
      </c>
      <c r="D13" s="54"/>
      <c r="E13" s="55" t="s">
        <v>269</v>
      </c>
      <c r="F13" s="55"/>
      <c r="G13" s="55" t="s">
        <v>269</v>
      </c>
      <c r="H13" s="72"/>
    </row>
    <row r="14" spans="1:8" x14ac:dyDescent="0.25">
      <c r="A14" s="51" t="s">
        <v>282</v>
      </c>
      <c r="B14" s="56" t="s">
        <v>283</v>
      </c>
      <c r="C14" s="53" t="s">
        <v>284</v>
      </c>
      <c r="D14" s="54"/>
      <c r="E14" s="55" t="s">
        <v>269</v>
      </c>
      <c r="F14" s="55"/>
      <c r="G14" s="55" t="s">
        <v>269</v>
      </c>
      <c r="H14" s="72"/>
    </row>
    <row r="15" spans="1:8" x14ac:dyDescent="0.25">
      <c r="A15" s="51" t="s">
        <v>285</v>
      </c>
      <c r="B15" s="56" t="s">
        <v>286</v>
      </c>
      <c r="C15" s="53" t="s">
        <v>287</v>
      </c>
      <c r="D15" s="54">
        <v>0</v>
      </c>
      <c r="E15" s="55" t="s">
        <v>269</v>
      </c>
      <c r="F15" s="55"/>
      <c r="G15" s="55" t="s">
        <v>269</v>
      </c>
      <c r="H15" s="72"/>
    </row>
    <row r="16" spans="1:8" x14ac:dyDescent="0.25">
      <c r="A16" s="51" t="s">
        <v>288</v>
      </c>
      <c r="B16" s="56" t="s">
        <v>289</v>
      </c>
      <c r="C16" s="53" t="s">
        <v>290</v>
      </c>
      <c r="D16" s="54">
        <v>0</v>
      </c>
      <c r="E16" s="55"/>
      <c r="F16" s="55"/>
      <c r="G16" s="55"/>
      <c r="H16" s="72"/>
    </row>
    <row r="17" spans="1:8" x14ac:dyDescent="0.25">
      <c r="A17" s="46"/>
      <c r="B17" s="59" t="s">
        <v>291</v>
      </c>
      <c r="C17" s="48"/>
      <c r="D17" s="60">
        <f>ROUND(((((1+(D7/100))*(1+(D8/100))*(1+(D9/100))*(1+(D10/100)))/((1-(D11/100)))-1)*100),2)</f>
        <v>0</v>
      </c>
      <c r="E17" s="61" t="s">
        <v>269</v>
      </c>
      <c r="F17" s="60">
        <f>ROUND(((((1+(F7/100))*(1+(F8/100))*(1+(F9/100))*(1+(F10/100)))/((1-(F11/100)))-1)*100),2)</f>
        <v>0</v>
      </c>
      <c r="G17" s="61" t="s">
        <v>269</v>
      </c>
      <c r="H17" s="72"/>
    </row>
    <row r="18" spans="1:8" x14ac:dyDescent="0.25">
      <c r="A18" s="73"/>
      <c r="B18" s="531"/>
      <c r="C18" s="532"/>
      <c r="D18" s="532"/>
      <c r="E18" s="532"/>
      <c r="F18" s="532"/>
      <c r="G18" s="532"/>
      <c r="H18" s="72"/>
    </row>
    <row r="19" spans="1:8" x14ac:dyDescent="0.25">
      <c r="A19" s="73"/>
      <c r="B19" s="531"/>
      <c r="C19" s="532"/>
      <c r="D19" s="532"/>
      <c r="E19" s="532"/>
      <c r="F19" s="532"/>
      <c r="G19" s="532"/>
      <c r="H19" s="72"/>
    </row>
    <row r="20" spans="1:8" x14ac:dyDescent="0.25">
      <c r="A20" s="73"/>
      <c r="B20" s="531"/>
      <c r="C20" s="532"/>
      <c r="D20" s="532"/>
      <c r="E20" s="532"/>
      <c r="F20" s="532"/>
      <c r="G20" s="532"/>
      <c r="H20" s="72"/>
    </row>
    <row r="21" spans="1:8" x14ac:dyDescent="0.25">
      <c r="A21" s="73"/>
      <c r="B21" s="531"/>
      <c r="C21" s="532"/>
      <c r="D21" s="532"/>
      <c r="E21" s="532"/>
      <c r="F21" s="532"/>
      <c r="G21" s="532"/>
      <c r="H21" s="72"/>
    </row>
    <row r="22" spans="1:8" x14ac:dyDescent="0.25">
      <c r="A22" s="73"/>
      <c r="B22" s="531"/>
      <c r="C22" s="532"/>
      <c r="D22" s="532"/>
      <c r="E22" s="532"/>
      <c r="F22" s="532"/>
      <c r="G22" s="532"/>
      <c r="H22" s="72"/>
    </row>
    <row r="23" spans="1:8" x14ac:dyDescent="0.25">
      <c r="A23" s="73"/>
      <c r="B23" s="531"/>
      <c r="C23" s="532"/>
      <c r="D23" s="532"/>
      <c r="E23" s="532"/>
      <c r="F23" s="532"/>
      <c r="G23" s="532"/>
      <c r="H23" s="72"/>
    </row>
    <row r="24" spans="1:8" x14ac:dyDescent="0.25">
      <c r="A24" s="73"/>
      <c r="B24" s="531"/>
      <c r="C24" s="532"/>
      <c r="D24" s="532"/>
      <c r="E24" s="532"/>
      <c r="F24" s="532"/>
      <c r="G24" s="532"/>
      <c r="H24" s="72"/>
    </row>
    <row r="25" spans="1:8" x14ac:dyDescent="0.25">
      <c r="A25" s="73"/>
      <c r="B25" s="531"/>
      <c r="C25" s="532"/>
      <c r="D25" s="532"/>
      <c r="E25" s="532"/>
      <c r="F25" s="532"/>
      <c r="G25" s="532"/>
      <c r="H25" s="72"/>
    </row>
    <row r="26" spans="1:8" x14ac:dyDescent="0.25">
      <c r="A26" s="73"/>
      <c r="B26" s="531"/>
      <c r="C26" s="532"/>
      <c r="D26" s="532"/>
      <c r="E26" s="532"/>
      <c r="F26" s="532"/>
      <c r="G26" s="532"/>
      <c r="H26" s="72"/>
    </row>
    <row r="27" spans="1:8" x14ac:dyDescent="0.25">
      <c r="A27" s="73"/>
      <c r="B27" s="531"/>
      <c r="C27" s="532"/>
      <c r="D27" s="532"/>
      <c r="E27" s="532"/>
      <c r="F27" s="532"/>
      <c r="G27" s="532"/>
      <c r="H27" s="72"/>
    </row>
    <row r="28" spans="1:8" x14ac:dyDescent="0.25">
      <c r="A28" s="73"/>
      <c r="B28" s="531"/>
      <c r="C28" s="532"/>
      <c r="D28" s="532"/>
      <c r="E28" s="532"/>
      <c r="F28" s="532"/>
      <c r="G28" s="532"/>
      <c r="H28" s="72"/>
    </row>
    <row r="29" spans="1:8" ht="40.5" customHeight="1" x14ac:dyDescent="0.25">
      <c r="A29" s="74"/>
      <c r="B29" s="911" t="s">
        <v>557</v>
      </c>
      <c r="C29" s="911"/>
      <c r="D29" s="911"/>
      <c r="E29" s="911"/>
      <c r="F29" s="62"/>
      <c r="G29" s="62"/>
      <c r="H29" s="72"/>
    </row>
    <row r="30" spans="1:8" ht="24" customHeight="1" x14ac:dyDescent="0.25">
      <c r="A30" s="41"/>
      <c r="B30" s="895" t="s">
        <v>526</v>
      </c>
      <c r="C30" s="895"/>
      <c r="D30" s="895"/>
      <c r="E30" s="895"/>
      <c r="F30" s="63"/>
      <c r="G30" s="63"/>
      <c r="H30" s="72"/>
    </row>
    <row r="31" spans="1:8" ht="65.25" customHeight="1" x14ac:dyDescent="0.25">
      <c r="A31" s="41"/>
      <c r="B31" s="896" t="s">
        <v>292</v>
      </c>
      <c r="C31" s="895"/>
      <c r="D31" s="895"/>
      <c r="E31" s="895"/>
      <c r="F31" s="63"/>
      <c r="G31" s="63"/>
      <c r="H31" s="72"/>
    </row>
    <row r="32" spans="1:8" ht="10.5" customHeight="1" x14ac:dyDescent="0.25">
      <c r="A32" s="39"/>
      <c r="B32" s="64"/>
      <c r="C32" s="64"/>
      <c r="D32" s="64"/>
      <c r="E32" s="64"/>
      <c r="F32" s="64"/>
      <c r="G32" s="64"/>
      <c r="H32" s="72"/>
    </row>
    <row r="33" spans="1:8" ht="12.75" hidden="1" customHeight="1" x14ac:dyDescent="0.25">
      <c r="A33" s="39"/>
      <c r="B33" s="64"/>
      <c r="C33" s="64"/>
      <c r="D33" s="64"/>
      <c r="E33" s="64"/>
      <c r="F33" s="64"/>
      <c r="G33" s="64"/>
      <c r="H33" s="72"/>
    </row>
    <row r="34" spans="1:8" hidden="1" x14ac:dyDescent="0.25">
      <c r="A34" s="39"/>
      <c r="B34" s="64"/>
      <c r="C34" s="64"/>
      <c r="D34" s="64"/>
      <c r="E34" s="64"/>
      <c r="F34" s="64"/>
      <c r="G34" s="64"/>
      <c r="H34" s="72"/>
    </row>
    <row r="35" spans="1:8" hidden="1" x14ac:dyDescent="0.25">
      <c r="A35" s="39"/>
      <c r="B35" s="531"/>
      <c r="C35" s="65"/>
      <c r="D35" s="65"/>
      <c r="E35" s="66"/>
      <c r="F35" s="66"/>
      <c r="G35" s="66"/>
      <c r="H35" s="72"/>
    </row>
    <row r="36" spans="1:8" hidden="1" x14ac:dyDescent="0.25">
      <c r="A36" s="39"/>
      <c r="B36" s="40"/>
      <c r="C36" s="67"/>
      <c r="D36" s="67"/>
      <c r="E36" s="42"/>
      <c r="F36" s="42"/>
      <c r="G36" s="42"/>
      <c r="H36" s="72"/>
    </row>
    <row r="37" spans="1:8" x14ac:dyDescent="0.25">
      <c r="A37" s="39"/>
      <c r="B37" s="40"/>
      <c r="C37" s="67"/>
      <c r="D37" s="67"/>
      <c r="E37" s="42"/>
      <c r="F37" s="42"/>
      <c r="G37" s="42"/>
      <c r="H37" s="72"/>
    </row>
    <row r="38" spans="1:8" x14ac:dyDescent="0.25">
      <c r="A38" s="39"/>
      <c r="B38" s="40"/>
      <c r="C38" s="67"/>
      <c r="D38" s="67"/>
      <c r="E38" s="42"/>
      <c r="F38" s="42"/>
      <c r="G38" s="42"/>
      <c r="H38" s="72"/>
    </row>
    <row r="39" spans="1:8" x14ac:dyDescent="0.25">
      <c r="A39" s="39"/>
      <c r="B39" s="897" t="s">
        <v>293</v>
      </c>
      <c r="C39" s="897"/>
      <c r="D39" s="897"/>
      <c r="E39" s="897"/>
      <c r="F39" s="520"/>
      <c r="G39" s="520"/>
      <c r="H39" s="72"/>
    </row>
    <row r="40" spans="1:8" x14ac:dyDescent="0.25">
      <c r="A40" s="39"/>
      <c r="B40" s="898" t="s">
        <v>2515</v>
      </c>
      <c r="C40" s="899"/>
      <c r="D40" s="899"/>
      <c r="E40" s="899"/>
      <c r="F40" s="68"/>
      <c r="G40" s="68"/>
      <c r="H40" s="72"/>
    </row>
    <row r="41" spans="1:8" x14ac:dyDescent="0.25">
      <c r="A41" s="39"/>
      <c r="B41" s="899"/>
      <c r="C41" s="899"/>
      <c r="D41" s="899"/>
      <c r="E41" s="899"/>
      <c r="F41" s="68"/>
      <c r="G41" s="68"/>
      <c r="H41" s="72"/>
    </row>
    <row r="42" spans="1:8" x14ac:dyDescent="0.25">
      <c r="A42" s="75"/>
      <c r="B42" s="900"/>
      <c r="C42" s="900"/>
      <c r="D42" s="900"/>
      <c r="E42" s="900"/>
      <c r="F42" s="76"/>
      <c r="G42" s="76"/>
      <c r="H42" s="77"/>
    </row>
    <row r="582" spans="1:1" x14ac:dyDescent="0.25">
      <c r="A582" t="s">
        <v>904</v>
      </c>
    </row>
    <row r="583" spans="1:1" x14ac:dyDescent="0.25">
      <c r="A583" t="s">
        <v>905</v>
      </c>
    </row>
    <row r="584" spans="1:1" x14ac:dyDescent="0.25">
      <c r="A584" t="s">
        <v>906</v>
      </c>
    </row>
    <row r="585" spans="1:1" x14ac:dyDescent="0.25">
      <c r="A585" t="s">
        <v>907</v>
      </c>
    </row>
    <row r="586" spans="1:1" x14ac:dyDescent="0.25">
      <c r="A586" t="s">
        <v>908</v>
      </c>
    </row>
    <row r="587" spans="1:1" x14ac:dyDescent="0.25">
      <c r="A587" t="s">
        <v>909</v>
      </c>
    </row>
    <row r="588" spans="1:1" x14ac:dyDescent="0.25">
      <c r="A588" t="s">
        <v>910</v>
      </c>
    </row>
    <row r="589" spans="1:1" x14ac:dyDescent="0.25">
      <c r="A589" t="s">
        <v>911</v>
      </c>
    </row>
    <row r="590" spans="1:1" x14ac:dyDescent="0.25">
      <c r="A590" t="s">
        <v>912</v>
      </c>
    </row>
    <row r="591" spans="1:1" x14ac:dyDescent="0.25">
      <c r="A591" t="s">
        <v>913</v>
      </c>
    </row>
    <row r="592" spans="1:1" x14ac:dyDescent="0.25">
      <c r="A592" t="s">
        <v>914</v>
      </c>
    </row>
    <row r="593" spans="1:1" x14ac:dyDescent="0.25">
      <c r="A593" t="s">
        <v>915</v>
      </c>
    </row>
    <row r="594" spans="1:1" x14ac:dyDescent="0.25">
      <c r="A594" t="s">
        <v>916</v>
      </c>
    </row>
    <row r="595" spans="1:1" x14ac:dyDescent="0.25">
      <c r="A595" t="s">
        <v>917</v>
      </c>
    </row>
    <row r="596" spans="1:1" x14ac:dyDescent="0.25">
      <c r="A596" t="s">
        <v>918</v>
      </c>
    </row>
    <row r="597" spans="1:1" x14ac:dyDescent="0.25">
      <c r="A597" t="s">
        <v>919</v>
      </c>
    </row>
    <row r="598" spans="1:1" x14ac:dyDescent="0.25">
      <c r="A598" t="s">
        <v>920</v>
      </c>
    </row>
    <row r="599" spans="1:1" x14ac:dyDescent="0.25">
      <c r="A599" t="s">
        <v>921</v>
      </c>
    </row>
    <row r="600" spans="1:1" x14ac:dyDescent="0.25">
      <c r="A600" t="s">
        <v>922</v>
      </c>
    </row>
    <row r="601" spans="1:1" x14ac:dyDescent="0.25">
      <c r="A601" t="s">
        <v>923</v>
      </c>
    </row>
    <row r="602" spans="1:1" x14ac:dyDescent="0.25">
      <c r="A602" t="s">
        <v>924</v>
      </c>
    </row>
    <row r="603" spans="1:1" x14ac:dyDescent="0.25">
      <c r="A603" t="s">
        <v>925</v>
      </c>
    </row>
    <row r="604" spans="1:1" x14ac:dyDescent="0.25">
      <c r="A604" t="s">
        <v>926</v>
      </c>
    </row>
    <row r="605" spans="1:1" x14ac:dyDescent="0.25">
      <c r="A605" t="s">
        <v>927</v>
      </c>
    </row>
    <row r="606" spans="1:1" x14ac:dyDescent="0.25">
      <c r="A606" t="s">
        <v>928</v>
      </c>
    </row>
    <row r="607" spans="1:1" x14ac:dyDescent="0.25">
      <c r="A607" t="s">
        <v>929</v>
      </c>
    </row>
    <row r="608" spans="1:1" x14ac:dyDescent="0.25">
      <c r="A608" t="s">
        <v>930</v>
      </c>
    </row>
    <row r="609" spans="1:1" x14ac:dyDescent="0.25">
      <c r="A609" t="s">
        <v>931</v>
      </c>
    </row>
    <row r="610" spans="1:1" x14ac:dyDescent="0.25">
      <c r="A610" t="s">
        <v>932</v>
      </c>
    </row>
    <row r="611" spans="1:1" x14ac:dyDescent="0.25">
      <c r="A611" t="s">
        <v>933</v>
      </c>
    </row>
    <row r="612" spans="1:1" x14ac:dyDescent="0.25">
      <c r="A612" t="s">
        <v>934</v>
      </c>
    </row>
    <row r="613" spans="1:1" x14ac:dyDescent="0.25">
      <c r="A613" t="s">
        <v>935</v>
      </c>
    </row>
    <row r="614" spans="1:1" x14ac:dyDescent="0.25">
      <c r="A614" t="s">
        <v>936</v>
      </c>
    </row>
    <row r="615" spans="1:1" x14ac:dyDescent="0.25">
      <c r="A615" t="s">
        <v>937</v>
      </c>
    </row>
    <row r="616" spans="1:1" x14ac:dyDescent="0.25">
      <c r="A616" t="s">
        <v>938</v>
      </c>
    </row>
    <row r="617" spans="1:1" x14ac:dyDescent="0.25">
      <c r="A617" t="s">
        <v>939</v>
      </c>
    </row>
  </sheetData>
  <mergeCells count="10">
    <mergeCell ref="B30:E30"/>
    <mergeCell ref="B31:E31"/>
    <mergeCell ref="B39:E39"/>
    <mergeCell ref="B40:E42"/>
    <mergeCell ref="A2:G2"/>
    <mergeCell ref="A3:G3"/>
    <mergeCell ref="A4:G4"/>
    <mergeCell ref="D5:E5"/>
    <mergeCell ref="F5:G5"/>
    <mergeCell ref="B29:E29"/>
  </mergeCells>
  <phoneticPr fontId="84" type="noConversion"/>
  <pageMargins left="0.511811024" right="0.511811024" top="0.78740157499999996" bottom="0.78740157499999996" header="0.31496062000000002" footer="0.31496062000000002"/>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0"/>
  <sheetViews>
    <sheetView showGridLines="0" view="pageBreakPreview" zoomScale="85" zoomScaleNormal="100" zoomScaleSheetLayoutView="85" workbookViewId="0">
      <selection activeCell="L48" sqref="L48"/>
    </sheetView>
  </sheetViews>
  <sheetFormatPr defaultRowHeight="15" x14ac:dyDescent="0.25"/>
  <cols>
    <col min="1" max="1" width="1.28515625" customWidth="1"/>
    <col min="3" max="3" width="38" customWidth="1"/>
    <col min="4" max="4" width="23.5703125" customWidth="1"/>
    <col min="5" max="5" width="16.85546875" bestFit="1" customWidth="1"/>
    <col min="6" max="6" width="17.42578125" bestFit="1" customWidth="1"/>
  </cols>
  <sheetData>
    <row r="2" spans="2:6" ht="42" customHeight="1" thickBot="1" x14ac:dyDescent="0.3"/>
    <row r="3" spans="2:6" ht="27" thickBot="1" x14ac:dyDescent="0.3">
      <c r="B3" s="923" t="s">
        <v>294</v>
      </c>
      <c r="C3" s="924"/>
      <c r="D3" s="924"/>
      <c r="E3" s="924"/>
      <c r="F3" s="925"/>
    </row>
    <row r="4" spans="2:6" ht="32.25" customHeight="1" x14ac:dyDescent="0.25">
      <c r="B4" s="926" t="s">
        <v>2496</v>
      </c>
      <c r="C4" s="927"/>
      <c r="D4" s="927"/>
      <c r="E4" s="927"/>
      <c r="F4" s="78"/>
    </row>
    <row r="5" spans="2:6" ht="16.5" thickBot="1" x14ac:dyDescent="0.3">
      <c r="B5" s="928"/>
      <c r="C5" s="929"/>
      <c r="D5" s="929"/>
      <c r="E5" s="929"/>
      <c r="F5" s="930"/>
    </row>
    <row r="6" spans="2:6" ht="19.5" thickBot="1" x14ac:dyDescent="0.3">
      <c r="B6" s="931" t="s">
        <v>295</v>
      </c>
      <c r="C6" s="932"/>
      <c r="D6" s="79" t="s">
        <v>296</v>
      </c>
      <c r="E6" s="80" t="s">
        <v>297</v>
      </c>
      <c r="F6" s="81" t="s">
        <v>880</v>
      </c>
    </row>
    <row r="7" spans="2:6" ht="19.5" thickBot="1" x14ac:dyDescent="0.3">
      <c r="B7" s="933"/>
      <c r="C7" s="934"/>
      <c r="D7" s="934"/>
      <c r="E7" s="934"/>
      <c r="F7" s="935"/>
    </row>
    <row r="8" spans="2:6" ht="15.75" thickBot="1" x14ac:dyDescent="0.3">
      <c r="B8" s="936" t="s">
        <v>527</v>
      </c>
      <c r="C8" s="937"/>
      <c r="D8" s="937"/>
      <c r="E8" s="938" t="s">
        <v>2512</v>
      </c>
      <c r="F8" s="939"/>
    </row>
    <row r="9" spans="2:6" ht="15.75" thickBot="1" x14ac:dyDescent="0.3">
      <c r="B9" s="940"/>
      <c r="C9" s="941"/>
      <c r="D9" s="941"/>
      <c r="E9" s="941"/>
      <c r="F9" s="942"/>
    </row>
    <row r="10" spans="2:6" ht="18.75" x14ac:dyDescent="0.25">
      <c r="B10" s="943" t="s">
        <v>298</v>
      </c>
      <c r="C10" s="944"/>
      <c r="D10" s="944"/>
      <c r="E10" s="944"/>
      <c r="F10" s="945"/>
    </row>
    <row r="11" spans="2:6" ht="15.75" x14ac:dyDescent="0.25">
      <c r="B11" s="946" t="s">
        <v>4</v>
      </c>
      <c r="C11" s="948" t="s">
        <v>5</v>
      </c>
      <c r="D11" s="948"/>
      <c r="E11" s="950" t="s">
        <v>299</v>
      </c>
      <c r="F11" s="951"/>
    </row>
    <row r="12" spans="2:6" ht="16.5" thickBot="1" x14ac:dyDescent="0.3">
      <c r="B12" s="947"/>
      <c r="C12" s="949"/>
      <c r="D12" s="949"/>
      <c r="E12" s="82" t="s">
        <v>300</v>
      </c>
      <c r="F12" s="83" t="s">
        <v>301</v>
      </c>
    </row>
    <row r="13" spans="2:6" ht="16.5" thickBot="1" x14ac:dyDescent="0.3">
      <c r="B13" s="920" t="s">
        <v>302</v>
      </c>
      <c r="C13" s="921"/>
      <c r="D13" s="921"/>
      <c r="E13" s="921"/>
      <c r="F13" s="922"/>
    </row>
    <row r="14" spans="2:6" ht="15.75" thickTop="1" x14ac:dyDescent="0.25">
      <c r="B14" s="84" t="s">
        <v>303</v>
      </c>
      <c r="C14" s="912" t="s">
        <v>289</v>
      </c>
      <c r="D14" s="912"/>
      <c r="E14" s="85"/>
      <c r="F14" s="86"/>
    </row>
    <row r="15" spans="2:6" x14ac:dyDescent="0.25">
      <c r="B15" s="87" t="s">
        <v>304</v>
      </c>
      <c r="C15" s="913" t="s">
        <v>305</v>
      </c>
      <c r="D15" s="913"/>
      <c r="E15" s="88"/>
      <c r="F15" s="89"/>
    </row>
    <row r="16" spans="2:6" x14ac:dyDescent="0.25">
      <c r="B16" s="90" t="s">
        <v>306</v>
      </c>
      <c r="C16" s="918" t="s">
        <v>307</v>
      </c>
      <c r="D16" s="918"/>
      <c r="E16" s="91"/>
      <c r="F16" s="92"/>
    </row>
    <row r="17" spans="2:6" x14ac:dyDescent="0.25">
      <c r="B17" s="87" t="s">
        <v>308</v>
      </c>
      <c r="C17" s="913" t="s">
        <v>309</v>
      </c>
      <c r="D17" s="913"/>
      <c r="E17" s="88"/>
      <c r="F17" s="89"/>
    </row>
    <row r="18" spans="2:6" x14ac:dyDescent="0.25">
      <c r="B18" s="90" t="s">
        <v>310</v>
      </c>
      <c r="C18" s="918" t="s">
        <v>311</v>
      </c>
      <c r="D18" s="918"/>
      <c r="E18" s="91"/>
      <c r="F18" s="92"/>
    </row>
    <row r="19" spans="2:6" x14ac:dyDescent="0.25">
      <c r="B19" s="87" t="s">
        <v>312</v>
      </c>
      <c r="C19" s="913" t="s">
        <v>313</v>
      </c>
      <c r="D19" s="913"/>
      <c r="E19" s="88"/>
      <c r="F19" s="89"/>
    </row>
    <row r="20" spans="2:6" x14ac:dyDescent="0.25">
      <c r="B20" s="90" t="s">
        <v>314</v>
      </c>
      <c r="C20" s="918" t="s">
        <v>315</v>
      </c>
      <c r="D20" s="918"/>
      <c r="E20" s="91"/>
      <c r="F20" s="92"/>
    </row>
    <row r="21" spans="2:6" x14ac:dyDescent="0.25">
      <c r="B21" s="87" t="s">
        <v>316</v>
      </c>
      <c r="C21" s="913" t="s">
        <v>317</v>
      </c>
      <c r="D21" s="913"/>
      <c r="E21" s="88"/>
      <c r="F21" s="89"/>
    </row>
    <row r="22" spans="2:6" ht="15.75" thickBot="1" x14ac:dyDescent="0.3">
      <c r="B22" s="93" t="s">
        <v>318</v>
      </c>
      <c r="C22" s="919" t="s">
        <v>319</v>
      </c>
      <c r="D22" s="919"/>
      <c r="E22" s="94"/>
      <c r="F22" s="95"/>
    </row>
    <row r="23" spans="2:6" ht="17.25" thickTop="1" thickBot="1" x14ac:dyDescent="0.3">
      <c r="B23" s="96" t="s">
        <v>320</v>
      </c>
      <c r="C23" s="914" t="s">
        <v>321</v>
      </c>
      <c r="D23" s="914"/>
      <c r="E23" s="97">
        <f>SUM(E14:E22)</f>
        <v>0</v>
      </c>
      <c r="F23" s="98">
        <f>SUM(F14:F22)</f>
        <v>0</v>
      </c>
    </row>
    <row r="24" spans="2:6" ht="16.5" thickBot="1" x14ac:dyDescent="0.3">
      <c r="B24" s="920" t="s">
        <v>322</v>
      </c>
      <c r="C24" s="921"/>
      <c r="D24" s="921"/>
      <c r="E24" s="921"/>
      <c r="F24" s="922"/>
    </row>
    <row r="25" spans="2:6" ht="15.75" thickTop="1" x14ac:dyDescent="0.25">
      <c r="B25" s="84" t="s">
        <v>323</v>
      </c>
      <c r="C25" s="912" t="s">
        <v>324</v>
      </c>
      <c r="D25" s="912"/>
      <c r="E25" s="85"/>
      <c r="F25" s="86"/>
    </row>
    <row r="26" spans="2:6" x14ac:dyDescent="0.25">
      <c r="B26" s="87" t="s">
        <v>325</v>
      </c>
      <c r="C26" s="913" t="s">
        <v>326</v>
      </c>
      <c r="D26" s="913"/>
      <c r="E26" s="88"/>
      <c r="F26" s="89"/>
    </row>
    <row r="27" spans="2:6" x14ac:dyDescent="0.25">
      <c r="B27" s="90" t="s">
        <v>327</v>
      </c>
      <c r="C27" s="918" t="s">
        <v>328</v>
      </c>
      <c r="D27" s="918"/>
      <c r="E27" s="91"/>
      <c r="F27" s="92"/>
    </row>
    <row r="28" spans="2:6" x14ac:dyDescent="0.25">
      <c r="B28" s="87" t="s">
        <v>329</v>
      </c>
      <c r="C28" s="913" t="s">
        <v>330</v>
      </c>
      <c r="D28" s="913"/>
      <c r="E28" s="88"/>
      <c r="F28" s="89"/>
    </row>
    <row r="29" spans="2:6" x14ac:dyDescent="0.25">
      <c r="B29" s="90" t="s">
        <v>331</v>
      </c>
      <c r="C29" s="918" t="s">
        <v>332</v>
      </c>
      <c r="D29" s="918"/>
      <c r="E29" s="91"/>
      <c r="F29" s="92"/>
    </row>
    <row r="30" spans="2:6" x14ac:dyDescent="0.25">
      <c r="B30" s="87" t="s">
        <v>333</v>
      </c>
      <c r="C30" s="913" t="s">
        <v>334</v>
      </c>
      <c r="D30" s="913"/>
      <c r="E30" s="88"/>
      <c r="F30" s="89"/>
    </row>
    <row r="31" spans="2:6" x14ac:dyDescent="0.25">
      <c r="B31" s="90" t="s">
        <v>335</v>
      </c>
      <c r="C31" s="918" t="s">
        <v>336</v>
      </c>
      <c r="D31" s="918"/>
      <c r="E31" s="91"/>
      <c r="F31" s="92"/>
    </row>
    <row r="32" spans="2:6" x14ac:dyDescent="0.25">
      <c r="B32" s="87" t="s">
        <v>337</v>
      </c>
      <c r="C32" s="913" t="s">
        <v>338</v>
      </c>
      <c r="D32" s="913"/>
      <c r="E32" s="88"/>
      <c r="F32" s="89"/>
    </row>
    <row r="33" spans="2:6" x14ac:dyDescent="0.25">
      <c r="B33" s="90" t="s">
        <v>339</v>
      </c>
      <c r="C33" s="918" t="s">
        <v>340</v>
      </c>
      <c r="D33" s="918"/>
      <c r="E33" s="91"/>
      <c r="F33" s="92"/>
    </row>
    <row r="34" spans="2:6" x14ac:dyDescent="0.25">
      <c r="B34" s="87" t="s">
        <v>341</v>
      </c>
      <c r="C34" s="913" t="s">
        <v>342</v>
      </c>
      <c r="D34" s="913"/>
      <c r="E34" s="88"/>
      <c r="F34" s="89"/>
    </row>
    <row r="35" spans="2:6" ht="16.5" thickBot="1" x14ac:dyDescent="0.3">
      <c r="B35" s="96" t="s">
        <v>343</v>
      </c>
      <c r="C35" s="914" t="s">
        <v>321</v>
      </c>
      <c r="D35" s="914"/>
      <c r="E35" s="97">
        <f>SUM(E25:E34)</f>
        <v>0</v>
      </c>
      <c r="F35" s="98">
        <f>SUM(F25:F34)</f>
        <v>0</v>
      </c>
    </row>
    <row r="36" spans="2:6" ht="16.5" thickBot="1" x14ac:dyDescent="0.3">
      <c r="B36" s="920" t="s">
        <v>344</v>
      </c>
      <c r="C36" s="921"/>
      <c r="D36" s="921"/>
      <c r="E36" s="921"/>
      <c r="F36" s="922"/>
    </row>
    <row r="37" spans="2:6" ht="15.75" thickTop="1" x14ac:dyDescent="0.25">
      <c r="B37" s="84" t="s">
        <v>345</v>
      </c>
      <c r="C37" s="912" t="s">
        <v>346</v>
      </c>
      <c r="D37" s="912"/>
      <c r="E37" s="85"/>
      <c r="F37" s="86"/>
    </row>
    <row r="38" spans="2:6" x14ac:dyDescent="0.25">
      <c r="B38" s="87" t="s">
        <v>347</v>
      </c>
      <c r="C38" s="913" t="s">
        <v>348</v>
      </c>
      <c r="D38" s="913"/>
      <c r="E38" s="88"/>
      <c r="F38" s="89"/>
    </row>
    <row r="39" spans="2:6" x14ac:dyDescent="0.25">
      <c r="B39" s="90" t="s">
        <v>349</v>
      </c>
      <c r="C39" s="918" t="s">
        <v>350</v>
      </c>
      <c r="D39" s="918"/>
      <c r="E39" s="91"/>
      <c r="F39" s="92"/>
    </row>
    <row r="40" spans="2:6" x14ac:dyDescent="0.25">
      <c r="B40" s="87" t="s">
        <v>351</v>
      </c>
      <c r="C40" s="913" t="s">
        <v>352</v>
      </c>
      <c r="D40" s="913"/>
      <c r="E40" s="88"/>
      <c r="F40" s="89"/>
    </row>
    <row r="41" spans="2:6" ht="15.75" thickBot="1" x14ac:dyDescent="0.3">
      <c r="B41" s="93" t="s">
        <v>353</v>
      </c>
      <c r="C41" s="919" t="s">
        <v>354</v>
      </c>
      <c r="D41" s="919"/>
      <c r="E41" s="94"/>
      <c r="F41" s="95"/>
    </row>
    <row r="42" spans="2:6" ht="17.25" thickTop="1" thickBot="1" x14ac:dyDescent="0.3">
      <c r="B42" s="96" t="s">
        <v>355</v>
      </c>
      <c r="C42" s="914" t="s">
        <v>321</v>
      </c>
      <c r="D42" s="914"/>
      <c r="E42" s="97">
        <f>SUM(E37:E41)</f>
        <v>0</v>
      </c>
      <c r="F42" s="98">
        <f>SUM(F37:F41)</f>
        <v>0</v>
      </c>
    </row>
    <row r="43" spans="2:6" ht="16.5" thickBot="1" x14ac:dyDescent="0.3">
      <c r="B43" s="920" t="s">
        <v>356</v>
      </c>
      <c r="C43" s="921"/>
      <c r="D43" s="921"/>
      <c r="E43" s="921"/>
      <c r="F43" s="922"/>
    </row>
    <row r="44" spans="2:6" ht="21" customHeight="1" thickTop="1" x14ac:dyDescent="0.25">
      <c r="B44" s="84" t="s">
        <v>357</v>
      </c>
      <c r="C44" s="912" t="s">
        <v>358</v>
      </c>
      <c r="D44" s="912"/>
      <c r="E44" s="85"/>
      <c r="F44" s="86"/>
    </row>
    <row r="45" spans="2:6" ht="33" customHeight="1" x14ac:dyDescent="0.25">
      <c r="B45" s="87" t="s">
        <v>359</v>
      </c>
      <c r="C45" s="913" t="s">
        <v>360</v>
      </c>
      <c r="D45" s="913"/>
      <c r="E45" s="88"/>
      <c r="F45" s="89"/>
    </row>
    <row r="46" spans="2:6" ht="16.5" thickBot="1" x14ac:dyDescent="0.3">
      <c r="B46" s="96" t="s">
        <v>361</v>
      </c>
      <c r="C46" s="914" t="s">
        <v>321</v>
      </c>
      <c r="D46" s="914"/>
      <c r="E46" s="97">
        <f>SUM(E44:E45)</f>
        <v>0</v>
      </c>
      <c r="F46" s="98">
        <f>SUM(F44:F45)</f>
        <v>0</v>
      </c>
    </row>
    <row r="47" spans="2:6" ht="16.5" thickBot="1" x14ac:dyDescent="0.3">
      <c r="B47" s="915" t="s">
        <v>362</v>
      </c>
      <c r="C47" s="916"/>
      <c r="D47" s="917"/>
      <c r="E47" s="99">
        <f>E23+E35+E42+E46</f>
        <v>0</v>
      </c>
      <c r="F47" s="100">
        <f>F23+F35+F42+F46</f>
        <v>0</v>
      </c>
    </row>
    <row r="49" spans="3:3" x14ac:dyDescent="0.25">
      <c r="C49" s="501" t="s">
        <v>2517</v>
      </c>
    </row>
    <row r="50" spans="3:3" x14ac:dyDescent="0.25">
      <c r="C50" s="501" t="s">
        <v>2516</v>
      </c>
    </row>
  </sheetData>
  <mergeCells count="47">
    <mergeCell ref="B13:F13"/>
    <mergeCell ref="B3:F3"/>
    <mergeCell ref="B4:E4"/>
    <mergeCell ref="B5:F5"/>
    <mergeCell ref="B6:C6"/>
    <mergeCell ref="B7:F7"/>
    <mergeCell ref="B8:D8"/>
    <mergeCell ref="E8:F8"/>
    <mergeCell ref="B9:F9"/>
    <mergeCell ref="B10:F10"/>
    <mergeCell ref="B11:B12"/>
    <mergeCell ref="C11:D12"/>
    <mergeCell ref="E11:F11"/>
    <mergeCell ref="C25:D25"/>
    <mergeCell ref="C14:D14"/>
    <mergeCell ref="C15:D15"/>
    <mergeCell ref="C16:D16"/>
    <mergeCell ref="C17:D17"/>
    <mergeCell ref="C18:D18"/>
    <mergeCell ref="C19:D19"/>
    <mergeCell ref="C20:D20"/>
    <mergeCell ref="C21:D21"/>
    <mergeCell ref="C22:D22"/>
    <mergeCell ref="C23:D23"/>
    <mergeCell ref="B24:F24"/>
    <mergeCell ref="C37:D37"/>
    <mergeCell ref="C26:D26"/>
    <mergeCell ref="C27:D27"/>
    <mergeCell ref="C28:D28"/>
    <mergeCell ref="C29:D29"/>
    <mergeCell ref="C30:D30"/>
    <mergeCell ref="C31:D31"/>
    <mergeCell ref="C32:D32"/>
    <mergeCell ref="C33:D33"/>
    <mergeCell ref="C34:D34"/>
    <mergeCell ref="C35:D35"/>
    <mergeCell ref="B36:F36"/>
    <mergeCell ref="C44:D44"/>
    <mergeCell ref="C45:D45"/>
    <mergeCell ref="C46:D46"/>
    <mergeCell ref="B47:D47"/>
    <mergeCell ref="C38:D38"/>
    <mergeCell ref="C39:D39"/>
    <mergeCell ref="C40:D40"/>
    <mergeCell ref="C41:D41"/>
    <mergeCell ref="C42:D42"/>
    <mergeCell ref="B43:F43"/>
  </mergeCells>
  <phoneticPr fontId="84" type="noConversion"/>
  <pageMargins left="0.511811024" right="0.511811024" top="0.78740157499999996" bottom="0.78740157499999996" header="0.31496062000000002" footer="0.31496062000000002"/>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03"/>
  <sheetViews>
    <sheetView showGridLines="0" view="pageBreakPreview" topLeftCell="A1085" zoomScale="90" zoomScaleNormal="100" zoomScaleSheetLayoutView="90" workbookViewId="0">
      <selection activeCell="F33" sqref="F33"/>
    </sheetView>
  </sheetViews>
  <sheetFormatPr defaultRowHeight="12.75" x14ac:dyDescent="0.2"/>
  <cols>
    <col min="1" max="1" width="9.140625" style="1"/>
    <col min="2" max="3" width="13.42578125" style="1" customWidth="1"/>
    <col min="4" max="4" width="65.42578125" style="1" customWidth="1"/>
    <col min="5" max="5" width="9.140625" style="1" customWidth="1"/>
    <col min="6" max="6" width="17.5703125" style="2" bestFit="1" customWidth="1"/>
    <col min="7" max="7" width="14.42578125" style="2" customWidth="1"/>
    <col min="8" max="13" width="18.42578125" style="2" customWidth="1"/>
    <col min="14" max="14" width="16.42578125" style="2" customWidth="1"/>
    <col min="15" max="15" width="14.42578125" style="1" customWidth="1"/>
    <col min="16" max="16" width="10.28515625" style="1" bestFit="1" customWidth="1"/>
    <col min="17" max="17" width="10.140625" style="1" bestFit="1" customWidth="1"/>
    <col min="18" max="18" width="74.85546875" style="1" customWidth="1"/>
    <col min="19" max="16384" width="9.140625" style="1"/>
  </cols>
  <sheetData>
    <row r="1" spans="1:14" ht="15" x14ac:dyDescent="0.25">
      <c r="B1" s="3"/>
      <c r="C1" s="534"/>
      <c r="D1"/>
      <c r="E1" s="4"/>
      <c r="F1" s="5"/>
      <c r="G1" s="5"/>
      <c r="H1" s="5"/>
      <c r="I1" s="343"/>
      <c r="J1" s="343"/>
      <c r="K1" s="343"/>
      <c r="L1" s="343"/>
      <c r="M1" s="343"/>
      <c r="N1" s="343"/>
    </row>
    <row r="2" spans="1:14" ht="15" customHeight="1" x14ac:dyDescent="0.2">
      <c r="A2" s="952"/>
      <c r="B2" s="953"/>
      <c r="C2" s="521"/>
      <c r="D2" s="975"/>
      <c r="E2" s="975"/>
      <c r="F2" s="975"/>
      <c r="G2" s="975"/>
      <c r="H2" s="253"/>
      <c r="I2" s="344"/>
      <c r="J2" s="344"/>
      <c r="K2" s="344"/>
      <c r="L2" s="344"/>
      <c r="M2" s="344"/>
      <c r="N2" s="344"/>
    </row>
    <row r="3" spans="1:14" ht="18" customHeight="1" x14ac:dyDescent="0.2">
      <c r="A3" s="954"/>
      <c r="B3" s="955"/>
      <c r="C3" s="522"/>
      <c r="D3" s="976" t="s">
        <v>0</v>
      </c>
      <c r="E3" s="976"/>
      <c r="F3" s="976"/>
      <c r="G3" s="976"/>
      <c r="H3" s="977"/>
      <c r="I3" s="337"/>
      <c r="J3" s="337"/>
      <c r="K3" s="337"/>
      <c r="L3" s="337"/>
      <c r="M3" s="337"/>
      <c r="N3" s="337"/>
    </row>
    <row r="4" spans="1:14" ht="18" customHeight="1" x14ac:dyDescent="0.2">
      <c r="A4" s="954"/>
      <c r="B4" s="955"/>
      <c r="C4" s="522"/>
      <c r="D4" s="976" t="s">
        <v>1</v>
      </c>
      <c r="E4" s="976"/>
      <c r="F4" s="976"/>
      <c r="G4" s="976"/>
      <c r="H4" s="977"/>
      <c r="I4" s="337"/>
      <c r="J4" s="337"/>
      <c r="K4" s="337"/>
      <c r="L4" s="337"/>
      <c r="M4" s="337"/>
      <c r="N4" s="337"/>
    </row>
    <row r="5" spans="1:14" ht="15.75" customHeight="1" x14ac:dyDescent="0.2">
      <c r="A5" s="956"/>
      <c r="B5" s="957"/>
      <c r="C5" s="523"/>
      <c r="D5" s="978" t="s">
        <v>1044</v>
      </c>
      <c r="E5" s="978"/>
      <c r="F5" s="978"/>
      <c r="G5" s="978"/>
      <c r="H5" s="979"/>
      <c r="I5" s="345"/>
      <c r="J5" s="345"/>
      <c r="K5" s="345"/>
      <c r="L5" s="345"/>
      <c r="M5" s="345"/>
      <c r="N5" s="345"/>
    </row>
    <row r="6" spans="1:14" x14ac:dyDescent="0.2">
      <c r="A6" s="287"/>
      <c r="B6" s="279"/>
      <c r="C6" s="279"/>
      <c r="D6" s="279"/>
      <c r="E6" s="279"/>
      <c r="F6" s="288"/>
      <c r="G6" s="288"/>
      <c r="H6" s="289"/>
      <c r="I6" s="343"/>
      <c r="J6" s="343"/>
      <c r="K6" s="343"/>
      <c r="L6" s="343"/>
      <c r="M6" s="343"/>
      <c r="N6" s="343"/>
    </row>
    <row r="7" spans="1:14" x14ac:dyDescent="0.2">
      <c r="A7" s="280"/>
      <c r="B7" s="281" t="s">
        <v>2</v>
      </c>
      <c r="C7" s="281"/>
      <c r="D7" s="980" t="s">
        <v>1042</v>
      </c>
      <c r="E7" s="980"/>
      <c r="F7" s="981"/>
      <c r="G7" s="981"/>
      <c r="H7" s="982"/>
      <c r="I7" s="428"/>
      <c r="J7" s="428"/>
      <c r="K7" s="428"/>
      <c r="L7" s="428"/>
      <c r="M7" s="428"/>
      <c r="N7" s="356">
        <f>22*G33*8</f>
        <v>0</v>
      </c>
    </row>
    <row r="8" spans="1:14" x14ac:dyDescent="0.2">
      <c r="A8" s="282"/>
      <c r="B8" s="283" t="s">
        <v>668</v>
      </c>
      <c r="C8" s="283"/>
      <c r="D8" s="983">
        <v>1</v>
      </c>
      <c r="E8" s="983"/>
      <c r="F8" s="983"/>
      <c r="G8" s="983"/>
      <c r="H8" s="284"/>
      <c r="I8" s="346"/>
      <c r="J8" s="346"/>
      <c r="K8" s="346"/>
      <c r="L8" s="346"/>
      <c r="M8" s="346"/>
      <c r="N8" s="346"/>
    </row>
    <row r="9" spans="1:14" ht="30.75" customHeight="1" x14ac:dyDescent="0.2">
      <c r="A9" s="285"/>
      <c r="B9" s="286" t="s">
        <v>3</v>
      </c>
      <c r="C9" s="286"/>
      <c r="D9" s="984" t="s">
        <v>1043</v>
      </c>
      <c r="E9" s="984"/>
      <c r="F9" s="984"/>
      <c r="G9" s="985"/>
      <c r="H9" s="986"/>
      <c r="I9" s="283"/>
      <c r="J9" s="283"/>
      <c r="K9" s="283"/>
      <c r="L9" s="283"/>
      <c r="M9" s="283"/>
      <c r="N9" s="283"/>
    </row>
    <row r="10" spans="1:14" x14ac:dyDescent="0.2">
      <c r="A10" s="290"/>
      <c r="B10" s="987"/>
      <c r="C10" s="987"/>
      <c r="D10" s="987"/>
      <c r="E10" s="987"/>
      <c r="F10" s="987"/>
      <c r="G10" s="987"/>
      <c r="H10" s="988"/>
      <c r="I10" s="347"/>
      <c r="J10" s="347"/>
      <c r="K10" s="347"/>
      <c r="L10" s="347"/>
      <c r="M10" s="347"/>
      <c r="N10" s="347"/>
    </row>
    <row r="11" spans="1:14" x14ac:dyDescent="0.2">
      <c r="A11" s="6" t="s">
        <v>365</v>
      </c>
      <c r="B11" s="6" t="s">
        <v>4</v>
      </c>
      <c r="C11" s="6" t="s">
        <v>900</v>
      </c>
      <c r="D11" s="6" t="s">
        <v>5</v>
      </c>
      <c r="E11" s="7" t="s">
        <v>6</v>
      </c>
      <c r="F11" s="305" t="s">
        <v>7</v>
      </c>
      <c r="G11" s="305" t="s">
        <v>8</v>
      </c>
      <c r="H11" s="306" t="s">
        <v>9</v>
      </c>
      <c r="I11" s="348"/>
      <c r="J11" s="348"/>
      <c r="K11" s="348"/>
      <c r="L11" s="348"/>
      <c r="M11" s="348"/>
      <c r="N11" s="348"/>
    </row>
    <row r="12" spans="1:14" x14ac:dyDescent="0.2">
      <c r="A12" s="414">
        <v>1</v>
      </c>
      <c r="B12" s="401"/>
      <c r="C12" s="401"/>
      <c r="D12" s="401" t="s">
        <v>677</v>
      </c>
      <c r="E12" s="401"/>
      <c r="F12" s="401"/>
      <c r="G12" s="401"/>
      <c r="H12" s="402"/>
      <c r="I12" s="429"/>
      <c r="J12" s="429"/>
      <c r="K12" s="429"/>
      <c r="L12" s="429"/>
      <c r="M12" s="429"/>
      <c r="N12" s="349"/>
    </row>
    <row r="13" spans="1:14" x14ac:dyDescent="0.2">
      <c r="A13" s="318" t="s">
        <v>246</v>
      </c>
      <c r="B13" s="326"/>
      <c r="C13" s="326"/>
      <c r="D13" s="319" t="s">
        <v>34</v>
      </c>
      <c r="E13" s="319"/>
      <c r="F13" s="319"/>
      <c r="G13" s="319"/>
      <c r="H13" s="319"/>
      <c r="I13" s="430"/>
      <c r="J13" s="430"/>
      <c r="K13" s="430"/>
      <c r="L13" s="430"/>
      <c r="M13" s="430"/>
      <c r="N13" s="349"/>
    </row>
    <row r="14" spans="1:14" ht="25.5" x14ac:dyDescent="0.2">
      <c r="A14" s="377" t="s">
        <v>513</v>
      </c>
      <c r="B14" s="377"/>
      <c r="C14" s="377"/>
      <c r="D14" s="8" t="s">
        <v>439</v>
      </c>
      <c r="E14" s="9" t="s">
        <v>13</v>
      </c>
      <c r="F14" s="379">
        <v>95</v>
      </c>
      <c r="G14" s="379"/>
      <c r="H14" s="379">
        <f>ROUND(F14*G14,2)</f>
        <v>0</v>
      </c>
      <c r="I14" s="431">
        <f>H14</f>
        <v>0</v>
      </c>
      <c r="J14" s="431"/>
      <c r="K14" s="431"/>
      <c r="L14" s="431"/>
      <c r="M14" s="431"/>
      <c r="N14" s="349"/>
    </row>
    <row r="15" spans="1:14" x14ac:dyDescent="0.2">
      <c r="A15" s="377" t="s">
        <v>512</v>
      </c>
      <c r="B15" s="9" t="s">
        <v>806</v>
      </c>
      <c r="C15" s="9" t="s">
        <v>691</v>
      </c>
      <c r="D15" s="8" t="s">
        <v>805</v>
      </c>
      <c r="E15" s="9" t="s">
        <v>18</v>
      </c>
      <c r="F15" s="10">
        <v>70</v>
      </c>
      <c r="G15" s="10"/>
      <c r="H15" s="10">
        <f>G15*F15</f>
        <v>0</v>
      </c>
      <c r="I15" s="431">
        <f t="shared" ref="I15:I78" si="0">H15</f>
        <v>0</v>
      </c>
      <c r="J15" s="431"/>
      <c r="K15" s="431"/>
      <c r="L15" s="222"/>
      <c r="M15" s="431"/>
      <c r="N15" s="349"/>
    </row>
    <row r="16" spans="1:14" x14ac:dyDescent="0.2">
      <c r="A16" s="377" t="s">
        <v>678</v>
      </c>
      <c r="B16" s="9" t="s">
        <v>37</v>
      </c>
      <c r="C16" s="9" t="s">
        <v>37</v>
      </c>
      <c r="D16" s="8" t="s">
        <v>38</v>
      </c>
      <c r="E16" s="9" t="s">
        <v>18</v>
      </c>
      <c r="F16" s="10">
        <v>7</v>
      </c>
      <c r="G16" s="10"/>
      <c r="H16" s="10">
        <f>G16*F16</f>
        <v>0</v>
      </c>
      <c r="I16" s="431">
        <f t="shared" si="0"/>
        <v>0</v>
      </c>
      <c r="J16" s="431"/>
      <c r="K16" s="431"/>
      <c r="L16" s="222"/>
      <c r="M16" s="431"/>
      <c r="N16" s="349"/>
    </row>
    <row r="17" spans="1:14" ht="48" x14ac:dyDescent="0.2">
      <c r="A17" s="377" t="s">
        <v>679</v>
      </c>
      <c r="B17" s="498" t="str">
        <f>'CPU - EDIFICAÇÃO'!A7</f>
        <v>CPC-01</v>
      </c>
      <c r="C17" s="498" t="s">
        <v>902</v>
      </c>
      <c r="D17" s="376" t="s">
        <v>1045</v>
      </c>
      <c r="E17" s="9" t="s">
        <v>30</v>
      </c>
      <c r="F17" s="379">
        <v>300</v>
      </c>
      <c r="G17" s="379">
        <f>'CPU - EDIFICAÇÃO'!G11</f>
        <v>0</v>
      </c>
      <c r="H17" s="379">
        <f>ROUND(F17*G17,2)</f>
        <v>0</v>
      </c>
      <c r="I17" s="431">
        <f t="shared" si="0"/>
        <v>0</v>
      </c>
      <c r="J17" s="431"/>
      <c r="K17" s="431"/>
      <c r="L17" s="431"/>
      <c r="M17" s="431"/>
      <c r="N17" s="349"/>
    </row>
    <row r="18" spans="1:14" x14ac:dyDescent="0.2">
      <c r="A18" s="248"/>
      <c r="B18" s="963" t="s">
        <v>15</v>
      </c>
      <c r="C18" s="963"/>
      <c r="D18" s="963"/>
      <c r="E18" s="963"/>
      <c r="F18" s="963"/>
      <c r="G18" s="963"/>
      <c r="H18" s="12">
        <f>SUM(H14:H17)</f>
        <v>0</v>
      </c>
      <c r="I18" s="431"/>
      <c r="J18" s="431"/>
      <c r="K18" s="431"/>
      <c r="L18" s="333"/>
      <c r="M18" s="431">
        <f t="shared" ref="M18:M98" si="1">H18</f>
        <v>0</v>
      </c>
      <c r="N18" s="349"/>
    </row>
    <row r="19" spans="1:14" x14ac:dyDescent="0.2">
      <c r="A19" s="318">
        <v>2</v>
      </c>
      <c r="B19" s="325"/>
      <c r="C19" s="325"/>
      <c r="D19" s="319" t="s">
        <v>16</v>
      </c>
      <c r="E19" s="319"/>
      <c r="F19" s="319"/>
      <c r="G19" s="319"/>
      <c r="H19" s="319"/>
      <c r="I19" s="431">
        <f t="shared" si="0"/>
        <v>0</v>
      </c>
      <c r="J19" s="431"/>
      <c r="K19" s="431">
        <f t="shared" ref="K19:K98" si="2">H19</f>
        <v>0</v>
      </c>
      <c r="L19" s="430"/>
      <c r="M19" s="431">
        <f t="shared" si="1"/>
        <v>0</v>
      </c>
      <c r="N19" s="349">
        <f t="shared" ref="N19:N114" si="3">H19</f>
        <v>0</v>
      </c>
    </row>
    <row r="20" spans="1:14" x14ac:dyDescent="0.2">
      <c r="A20" s="318" t="s">
        <v>249</v>
      </c>
      <c r="B20" s="325"/>
      <c r="C20" s="325"/>
      <c r="D20" s="319" t="s">
        <v>976</v>
      </c>
      <c r="E20" s="319"/>
      <c r="F20" s="319"/>
      <c r="G20" s="319"/>
      <c r="H20" s="319"/>
      <c r="I20" s="431">
        <f t="shared" si="0"/>
        <v>0</v>
      </c>
      <c r="J20" s="431"/>
      <c r="K20" s="431"/>
      <c r="L20" s="430"/>
      <c r="M20" s="431"/>
      <c r="N20" s="349"/>
    </row>
    <row r="21" spans="1:14" ht="25.5" x14ac:dyDescent="0.2">
      <c r="A21" s="14" t="s">
        <v>250</v>
      </c>
      <c r="B21" s="9" t="str">
        <f>'CPU - EDIFICAÇÃO'!A14</f>
        <v>CPU-02</v>
      </c>
      <c r="C21" s="9" t="s">
        <v>902</v>
      </c>
      <c r="D21" s="8" t="s">
        <v>977</v>
      </c>
      <c r="E21" s="9" t="s">
        <v>18</v>
      </c>
      <c r="F21" s="10">
        <v>1</v>
      </c>
      <c r="G21" s="10">
        <f>'CPU - EDIFICAÇÃO'!G18</f>
        <v>0</v>
      </c>
      <c r="H21" s="10">
        <f>G21*F21</f>
        <v>0</v>
      </c>
      <c r="I21" s="431">
        <f t="shared" si="0"/>
        <v>0</v>
      </c>
      <c r="J21" s="431"/>
      <c r="K21" s="431"/>
      <c r="L21" s="430"/>
      <c r="M21" s="431"/>
      <c r="N21" s="349"/>
    </row>
    <row r="22" spans="1:14" x14ac:dyDescent="0.2">
      <c r="A22" s="318" t="s">
        <v>251</v>
      </c>
      <c r="B22" s="325"/>
      <c r="C22" s="325"/>
      <c r="D22" s="990" t="s">
        <v>17</v>
      </c>
      <c r="E22" s="990"/>
      <c r="F22" s="990"/>
      <c r="G22" s="990"/>
      <c r="H22" s="990"/>
      <c r="I22" s="431">
        <f t="shared" si="0"/>
        <v>0</v>
      </c>
      <c r="J22" s="431"/>
      <c r="K22" s="431">
        <f t="shared" si="2"/>
        <v>0</v>
      </c>
      <c r="L22" s="467"/>
      <c r="M22" s="431">
        <f t="shared" si="1"/>
        <v>0</v>
      </c>
      <c r="N22" s="349">
        <f t="shared" si="3"/>
        <v>0</v>
      </c>
    </row>
    <row r="23" spans="1:14" x14ac:dyDescent="0.2">
      <c r="A23" s="14" t="s">
        <v>978</v>
      </c>
      <c r="B23" s="9" t="str">
        <f>'CPU - EDIFICAÇÃO'!A22</f>
        <v>CPU-03</v>
      </c>
      <c r="C23" s="9" t="s">
        <v>902</v>
      </c>
      <c r="D23" s="8" t="s">
        <v>619</v>
      </c>
      <c r="E23" s="9" t="s">
        <v>18</v>
      </c>
      <c r="F23" s="10" t="s">
        <v>19</v>
      </c>
      <c r="G23" s="10">
        <f>'CPU - EDIFICAÇÃO'!G25</f>
        <v>0</v>
      </c>
      <c r="H23" s="10">
        <f>G23*F23</f>
        <v>0</v>
      </c>
      <c r="I23" s="431">
        <f t="shared" si="0"/>
        <v>0</v>
      </c>
      <c r="J23" s="431"/>
      <c r="K23" s="431">
        <f t="shared" si="2"/>
        <v>0</v>
      </c>
      <c r="L23" s="222"/>
      <c r="M23" s="431">
        <f t="shared" si="1"/>
        <v>0</v>
      </c>
      <c r="N23" s="349">
        <f t="shared" si="3"/>
        <v>0</v>
      </c>
    </row>
    <row r="24" spans="1:14" ht="24" customHeight="1" x14ac:dyDescent="0.2">
      <c r="A24" s="14" t="s">
        <v>979</v>
      </c>
      <c r="B24" s="9" t="str">
        <f>'CPU - EDIFICAÇÃO'!A29</f>
        <v>CPU-04</v>
      </c>
      <c r="C24" s="9" t="s">
        <v>902</v>
      </c>
      <c r="D24" s="8" t="s">
        <v>768</v>
      </c>
      <c r="E24" s="9" t="s">
        <v>18</v>
      </c>
      <c r="F24" s="10" t="s">
        <v>19</v>
      </c>
      <c r="G24" s="10">
        <f>'CPU - EDIFICAÇÃO'!G32</f>
        <v>0</v>
      </c>
      <c r="H24" s="10">
        <f>G24*F24</f>
        <v>0</v>
      </c>
      <c r="I24" s="431">
        <f t="shared" si="0"/>
        <v>0</v>
      </c>
      <c r="J24" s="431"/>
      <c r="K24" s="431">
        <f t="shared" si="2"/>
        <v>0</v>
      </c>
      <c r="L24" s="222"/>
      <c r="M24" s="431">
        <f t="shared" si="1"/>
        <v>0</v>
      </c>
      <c r="N24" s="349">
        <f t="shared" si="3"/>
        <v>0</v>
      </c>
    </row>
    <row r="25" spans="1:14" ht="20.25" customHeight="1" x14ac:dyDescent="0.2">
      <c r="A25" s="14" t="s">
        <v>980</v>
      </c>
      <c r="B25" s="9" t="str">
        <f>'CPU - EDIFICAÇÃO'!A36</f>
        <v>CPU-05</v>
      </c>
      <c r="C25" s="9" t="s">
        <v>902</v>
      </c>
      <c r="D25" s="8" t="s">
        <v>558</v>
      </c>
      <c r="E25" s="9" t="s">
        <v>18</v>
      </c>
      <c r="F25" s="10" t="s">
        <v>19</v>
      </c>
      <c r="G25" s="10">
        <f>'CPU - EDIFICAÇÃO'!G39</f>
        <v>0</v>
      </c>
      <c r="H25" s="10">
        <f>G25*F25</f>
        <v>0</v>
      </c>
      <c r="I25" s="431">
        <f t="shared" si="0"/>
        <v>0</v>
      </c>
      <c r="J25" s="431"/>
      <c r="K25" s="431">
        <f t="shared" si="2"/>
        <v>0</v>
      </c>
      <c r="L25" s="222"/>
      <c r="M25" s="431">
        <f t="shared" si="1"/>
        <v>0</v>
      </c>
      <c r="N25" s="349">
        <f t="shared" si="3"/>
        <v>0</v>
      </c>
    </row>
    <row r="26" spans="1:14" ht="37.5" customHeight="1" x14ac:dyDescent="0.2">
      <c r="A26" s="14" t="s">
        <v>981</v>
      </c>
      <c r="B26" s="9" t="str">
        <f>'CPU - EDIFICAÇÃO'!A44</f>
        <v>CPU-06</v>
      </c>
      <c r="C26" s="9" t="s">
        <v>902</v>
      </c>
      <c r="D26" s="8" t="s">
        <v>1050</v>
      </c>
      <c r="E26" s="9" t="s">
        <v>18</v>
      </c>
      <c r="F26" s="10">
        <v>1</v>
      </c>
      <c r="G26" s="10">
        <f>'CPU - EDIFICAÇÃO'!G49</f>
        <v>0</v>
      </c>
      <c r="H26" s="10">
        <f>G26*F26</f>
        <v>0</v>
      </c>
      <c r="I26" s="431">
        <f t="shared" si="0"/>
        <v>0</v>
      </c>
      <c r="J26" s="431"/>
      <c r="K26" s="431">
        <f t="shared" si="2"/>
        <v>0</v>
      </c>
      <c r="L26" s="222"/>
      <c r="M26" s="431">
        <f t="shared" si="1"/>
        <v>0</v>
      </c>
      <c r="N26" s="349">
        <f t="shared" si="3"/>
        <v>0</v>
      </c>
    </row>
    <row r="27" spans="1:14" ht="31.5" customHeight="1" x14ac:dyDescent="0.2">
      <c r="A27" s="14" t="s">
        <v>982</v>
      </c>
      <c r="B27" s="9" t="str">
        <f>'CPU - EDIFICAÇÃO'!A53</f>
        <v>CPU-07</v>
      </c>
      <c r="C27" s="9" t="s">
        <v>902</v>
      </c>
      <c r="D27" s="8" t="s">
        <v>657</v>
      </c>
      <c r="E27" s="9" t="s">
        <v>18</v>
      </c>
      <c r="F27" s="10">
        <v>1</v>
      </c>
      <c r="G27" s="10">
        <f>'CPU - EDIFICAÇÃO'!G57</f>
        <v>0</v>
      </c>
      <c r="H27" s="10">
        <f>G27*F27</f>
        <v>0</v>
      </c>
      <c r="I27" s="431">
        <f t="shared" si="0"/>
        <v>0</v>
      </c>
      <c r="J27" s="431"/>
      <c r="K27" s="431">
        <f t="shared" si="2"/>
        <v>0</v>
      </c>
      <c r="L27" s="222"/>
      <c r="M27" s="431">
        <f t="shared" si="1"/>
        <v>0</v>
      </c>
      <c r="N27" s="349">
        <f t="shared" si="3"/>
        <v>0</v>
      </c>
    </row>
    <row r="28" spans="1:14" x14ac:dyDescent="0.2">
      <c r="A28" s="318" t="s">
        <v>282</v>
      </c>
      <c r="B28" s="326"/>
      <c r="C28" s="326"/>
      <c r="D28" s="319" t="s">
        <v>20</v>
      </c>
      <c r="E28" s="319"/>
      <c r="F28" s="319"/>
      <c r="G28" s="319"/>
      <c r="H28" s="319"/>
      <c r="I28" s="431">
        <f t="shared" si="0"/>
        <v>0</v>
      </c>
      <c r="J28" s="431"/>
      <c r="K28" s="431">
        <f t="shared" si="2"/>
        <v>0</v>
      </c>
      <c r="L28" s="430"/>
      <c r="M28" s="431">
        <f t="shared" si="1"/>
        <v>0</v>
      </c>
      <c r="N28" s="349">
        <f t="shared" si="3"/>
        <v>0</v>
      </c>
    </row>
    <row r="29" spans="1:14" x14ac:dyDescent="0.2">
      <c r="A29" s="14" t="s">
        <v>680</v>
      </c>
      <c r="B29" s="9" t="str">
        <f>'CPU - EDIFICAÇÃO'!A62</f>
        <v>CPU-08</v>
      </c>
      <c r="C29" s="9" t="s">
        <v>902</v>
      </c>
      <c r="D29" s="8" t="s">
        <v>21</v>
      </c>
      <c r="E29" s="9" t="s">
        <v>18</v>
      </c>
      <c r="F29" s="10" t="s">
        <v>19</v>
      </c>
      <c r="G29" s="10">
        <f>'CPU - EDIFICAÇÃO'!G66</f>
        <v>0</v>
      </c>
      <c r="H29" s="10">
        <f>G29*F29</f>
        <v>0</v>
      </c>
      <c r="I29" s="431">
        <f t="shared" si="0"/>
        <v>0</v>
      </c>
      <c r="J29" s="431"/>
      <c r="K29" s="431">
        <f t="shared" si="2"/>
        <v>0</v>
      </c>
      <c r="L29" s="222"/>
      <c r="M29" s="431">
        <f t="shared" si="1"/>
        <v>0</v>
      </c>
      <c r="N29" s="349">
        <f t="shared" si="3"/>
        <v>0</v>
      </c>
    </row>
    <row r="30" spans="1:14" x14ac:dyDescent="0.2">
      <c r="A30" s="320"/>
      <c r="B30" s="989" t="s">
        <v>15</v>
      </c>
      <c r="C30" s="989"/>
      <c r="D30" s="989"/>
      <c r="E30" s="989"/>
      <c r="F30" s="989"/>
      <c r="G30" s="989"/>
      <c r="H30" s="324">
        <f>SUM(H21:H29)</f>
        <v>0</v>
      </c>
      <c r="I30" s="431"/>
      <c r="J30" s="431"/>
      <c r="K30" s="431"/>
      <c r="L30" s="468"/>
      <c r="M30" s="431">
        <f t="shared" si="1"/>
        <v>0</v>
      </c>
      <c r="N30" s="349"/>
    </row>
    <row r="31" spans="1:14" x14ac:dyDescent="0.2">
      <c r="A31" s="244">
        <v>3</v>
      </c>
      <c r="B31" s="195"/>
      <c r="C31" s="195"/>
      <c r="D31" s="196" t="s">
        <v>10</v>
      </c>
      <c r="E31" s="196"/>
      <c r="F31" s="196"/>
      <c r="G31" s="196"/>
      <c r="H31" s="196"/>
      <c r="I31" s="431">
        <f t="shared" si="0"/>
        <v>0</v>
      </c>
      <c r="J31" s="431"/>
      <c r="K31" s="431">
        <f t="shared" si="2"/>
        <v>0</v>
      </c>
      <c r="L31" s="469"/>
      <c r="M31" s="431">
        <f t="shared" si="1"/>
        <v>0</v>
      </c>
      <c r="N31" s="349"/>
    </row>
    <row r="32" spans="1:14" x14ac:dyDescent="0.2">
      <c r="A32" s="318" t="s">
        <v>514</v>
      </c>
      <c r="B32" s="325"/>
      <c r="C32" s="325"/>
      <c r="D32" s="319" t="s">
        <v>11</v>
      </c>
      <c r="E32" s="319"/>
      <c r="F32" s="319"/>
      <c r="G32" s="319"/>
      <c r="H32" s="319"/>
      <c r="I32" s="431">
        <f t="shared" si="0"/>
        <v>0</v>
      </c>
      <c r="J32" s="431"/>
      <c r="K32" s="431">
        <f t="shared" si="2"/>
        <v>0</v>
      </c>
      <c r="L32" s="430"/>
      <c r="M32" s="431">
        <f t="shared" si="1"/>
        <v>0</v>
      </c>
      <c r="N32" s="349"/>
    </row>
    <row r="33" spans="1:14" ht="25.5" x14ac:dyDescent="0.2">
      <c r="A33" s="14" t="s">
        <v>492</v>
      </c>
      <c r="B33" s="9"/>
      <c r="C33" s="9"/>
      <c r="D33" s="8" t="s">
        <v>12</v>
      </c>
      <c r="E33" s="9" t="s">
        <v>13</v>
      </c>
      <c r="F33" s="10">
        <f>15*22*6</f>
        <v>1980</v>
      </c>
      <c r="G33" s="10"/>
      <c r="H33" s="10">
        <f>G33*F33</f>
        <v>0</v>
      </c>
      <c r="I33" s="431">
        <f t="shared" si="0"/>
        <v>0</v>
      </c>
      <c r="J33" s="431"/>
      <c r="K33" s="431">
        <f t="shared" si="2"/>
        <v>0</v>
      </c>
      <c r="L33" s="222"/>
      <c r="M33" s="431"/>
      <c r="N33" s="349"/>
    </row>
    <row r="34" spans="1:14" x14ac:dyDescent="0.2">
      <c r="A34" s="14" t="s">
        <v>493</v>
      </c>
      <c r="B34" s="9"/>
      <c r="C34" s="9"/>
      <c r="D34" s="8" t="s">
        <v>14</v>
      </c>
      <c r="E34" s="9" t="s">
        <v>13</v>
      </c>
      <c r="F34" s="10">
        <f>15*22*8</f>
        <v>2640</v>
      </c>
      <c r="G34" s="10"/>
      <c r="H34" s="10">
        <f>G34*F34</f>
        <v>0</v>
      </c>
      <c r="I34" s="431">
        <f t="shared" si="0"/>
        <v>0</v>
      </c>
      <c r="J34" s="431"/>
      <c r="K34" s="431">
        <f t="shared" si="2"/>
        <v>0</v>
      </c>
      <c r="L34" s="222"/>
      <c r="M34" s="431"/>
      <c r="N34" s="349"/>
    </row>
    <row r="35" spans="1:14" x14ac:dyDescent="0.2">
      <c r="A35" s="14" t="s">
        <v>1815</v>
      </c>
      <c r="B35" s="9"/>
      <c r="C35" s="9"/>
      <c r="D35" s="8" t="s">
        <v>983</v>
      </c>
      <c r="E35" s="9" t="s">
        <v>13</v>
      </c>
      <c r="F35" s="10">
        <f>F34</f>
        <v>2640</v>
      </c>
      <c r="G35" s="10"/>
      <c r="H35" s="10">
        <f>G35*F35</f>
        <v>0</v>
      </c>
      <c r="I35" s="431">
        <f t="shared" si="0"/>
        <v>0</v>
      </c>
      <c r="J35" s="431"/>
      <c r="K35" s="431"/>
      <c r="L35" s="222"/>
      <c r="M35" s="431"/>
      <c r="N35" s="349"/>
    </row>
    <row r="36" spans="1:14" x14ac:dyDescent="0.2">
      <c r="A36" s="14" t="s">
        <v>1816</v>
      </c>
      <c r="B36" s="9"/>
      <c r="C36" s="9"/>
      <c r="D36" s="8" t="s">
        <v>1080</v>
      </c>
      <c r="E36" s="9" t="s">
        <v>13</v>
      </c>
      <c r="F36" s="10">
        <v>80</v>
      </c>
      <c r="G36" s="10"/>
      <c r="H36" s="10">
        <f>G36*F36</f>
        <v>0</v>
      </c>
      <c r="I36" s="431">
        <f t="shared" si="0"/>
        <v>0</v>
      </c>
      <c r="J36" s="431"/>
      <c r="K36" s="431"/>
      <c r="L36" s="222"/>
      <c r="M36" s="431"/>
      <c r="N36" s="349"/>
    </row>
    <row r="37" spans="1:14" x14ac:dyDescent="0.2">
      <c r="A37" s="14" t="s">
        <v>1817</v>
      </c>
      <c r="B37" s="9"/>
      <c r="C37" s="9"/>
      <c r="D37" s="8" t="s">
        <v>1081</v>
      </c>
      <c r="E37" s="9" t="s">
        <v>13</v>
      </c>
      <c r="F37" s="10">
        <v>220</v>
      </c>
      <c r="G37" s="10"/>
      <c r="H37" s="10">
        <f>G37*F37</f>
        <v>0</v>
      </c>
      <c r="I37" s="431">
        <f t="shared" si="0"/>
        <v>0</v>
      </c>
      <c r="J37" s="431"/>
      <c r="K37" s="431"/>
      <c r="L37" s="222"/>
      <c r="M37" s="431"/>
      <c r="N37" s="349"/>
    </row>
    <row r="38" spans="1:14" x14ac:dyDescent="0.2">
      <c r="A38" s="14"/>
      <c r="B38" s="991" t="s">
        <v>15</v>
      </c>
      <c r="C38" s="991"/>
      <c r="D38" s="991"/>
      <c r="E38" s="991"/>
      <c r="F38" s="991"/>
      <c r="G38" s="991"/>
      <c r="H38" s="375">
        <f>SUM(H33:H37)</f>
        <v>0</v>
      </c>
      <c r="I38" s="431"/>
      <c r="J38" s="431"/>
      <c r="K38" s="431"/>
      <c r="L38" s="251"/>
      <c r="M38" s="431"/>
      <c r="N38" s="349"/>
    </row>
    <row r="39" spans="1:14" x14ac:dyDescent="0.2">
      <c r="A39" s="244">
        <v>4</v>
      </c>
      <c r="B39" s="195"/>
      <c r="C39" s="195"/>
      <c r="D39" s="196" t="s">
        <v>22</v>
      </c>
      <c r="E39" s="196"/>
      <c r="F39" s="196"/>
      <c r="G39" s="196"/>
      <c r="H39" s="196"/>
      <c r="I39" s="431">
        <f t="shared" si="0"/>
        <v>0</v>
      </c>
      <c r="J39" s="431"/>
      <c r="K39" s="431">
        <f t="shared" si="2"/>
        <v>0</v>
      </c>
      <c r="L39" s="469"/>
      <c r="M39" s="431"/>
      <c r="N39" s="349">
        <f t="shared" si="3"/>
        <v>0</v>
      </c>
    </row>
    <row r="40" spans="1:14" ht="29.25" customHeight="1" x14ac:dyDescent="0.2">
      <c r="A40" s="247" t="s">
        <v>681</v>
      </c>
      <c r="B40" s="245"/>
      <c r="C40" s="245"/>
      <c r="D40" s="13" t="s">
        <v>685</v>
      </c>
      <c r="E40" s="13"/>
      <c r="F40" s="13"/>
      <c r="G40" s="13"/>
      <c r="H40" s="13"/>
      <c r="I40" s="431">
        <f t="shared" si="0"/>
        <v>0</v>
      </c>
      <c r="J40" s="431"/>
      <c r="K40" s="431">
        <f t="shared" si="2"/>
        <v>0</v>
      </c>
      <c r="L40" s="470"/>
      <c r="M40" s="431">
        <f t="shared" si="1"/>
        <v>0</v>
      </c>
      <c r="N40" s="349">
        <f t="shared" si="3"/>
        <v>0</v>
      </c>
    </row>
    <row r="41" spans="1:14" ht="27" customHeight="1" x14ac:dyDescent="0.2">
      <c r="A41" s="377" t="s">
        <v>494</v>
      </c>
      <c r="B41" s="377"/>
      <c r="C41" s="9"/>
      <c r="D41" s="452" t="s">
        <v>437</v>
      </c>
      <c r="E41" s="9" t="s">
        <v>33</v>
      </c>
      <c r="F41" s="379">
        <v>6</v>
      </c>
      <c r="G41" s="10"/>
      <c r="H41" s="379">
        <f>ROUND(F41*G41,2)</f>
        <v>0</v>
      </c>
      <c r="I41" s="431">
        <f t="shared" si="0"/>
        <v>0</v>
      </c>
      <c r="J41" s="431"/>
      <c r="K41" s="431">
        <f t="shared" si="2"/>
        <v>0</v>
      </c>
      <c r="L41" s="431"/>
      <c r="M41" s="431">
        <f t="shared" si="1"/>
        <v>0</v>
      </c>
      <c r="N41" s="349">
        <f t="shared" si="3"/>
        <v>0</v>
      </c>
    </row>
    <row r="42" spans="1:14" ht="36" x14ac:dyDescent="0.2">
      <c r="A42" s="14" t="s">
        <v>495</v>
      </c>
      <c r="B42" s="9"/>
      <c r="C42" s="9"/>
      <c r="D42" s="452" t="s">
        <v>23</v>
      </c>
      <c r="E42" s="9" t="s">
        <v>24</v>
      </c>
      <c r="F42" s="10">
        <v>200</v>
      </c>
      <c r="G42" s="10"/>
      <c r="H42" s="10">
        <f t="shared" ref="H42:H51" si="4">G42*F42</f>
        <v>0</v>
      </c>
      <c r="I42" s="431">
        <f t="shared" si="0"/>
        <v>0</v>
      </c>
      <c r="J42" s="431"/>
      <c r="K42" s="431">
        <f t="shared" si="2"/>
        <v>0</v>
      </c>
      <c r="L42" s="222"/>
      <c r="M42" s="431">
        <f t="shared" si="1"/>
        <v>0</v>
      </c>
      <c r="N42" s="349">
        <f t="shared" si="3"/>
        <v>0</v>
      </c>
    </row>
    <row r="43" spans="1:14" ht="36" x14ac:dyDescent="0.2">
      <c r="A43" s="377" t="s">
        <v>496</v>
      </c>
      <c r="B43" s="9"/>
      <c r="C43" s="9"/>
      <c r="D43" s="452" t="s">
        <v>441</v>
      </c>
      <c r="E43" s="9" t="s">
        <v>440</v>
      </c>
      <c r="F43" s="10">
        <v>400</v>
      </c>
      <c r="G43" s="10"/>
      <c r="H43" s="10">
        <f t="shared" si="4"/>
        <v>0</v>
      </c>
      <c r="I43" s="431">
        <f t="shared" si="0"/>
        <v>0</v>
      </c>
      <c r="J43" s="431"/>
      <c r="K43" s="431">
        <f t="shared" si="2"/>
        <v>0</v>
      </c>
      <c r="L43" s="222"/>
      <c r="M43" s="431">
        <f t="shared" si="1"/>
        <v>0</v>
      </c>
      <c r="N43" s="349">
        <f t="shared" si="3"/>
        <v>0</v>
      </c>
    </row>
    <row r="44" spans="1:14" ht="36" x14ac:dyDescent="0.2">
      <c r="A44" s="377" t="s">
        <v>551</v>
      </c>
      <c r="B44" s="9"/>
      <c r="C44" s="9"/>
      <c r="D44" s="452" t="s">
        <v>770</v>
      </c>
      <c r="E44" s="9" t="s">
        <v>33</v>
      </c>
      <c r="F44" s="10">
        <v>400</v>
      </c>
      <c r="G44" s="10"/>
      <c r="H44" s="10">
        <f t="shared" si="4"/>
        <v>0</v>
      </c>
      <c r="I44" s="431">
        <f t="shared" si="0"/>
        <v>0</v>
      </c>
      <c r="J44" s="431"/>
      <c r="K44" s="431">
        <f t="shared" si="2"/>
        <v>0</v>
      </c>
      <c r="L44" s="222"/>
      <c r="M44" s="431">
        <f t="shared" si="1"/>
        <v>0</v>
      </c>
      <c r="N44" s="349">
        <f t="shared" si="3"/>
        <v>0</v>
      </c>
    </row>
    <row r="45" spans="1:14" ht="24" x14ac:dyDescent="0.2">
      <c r="A45" s="14" t="s">
        <v>627</v>
      </c>
      <c r="B45" s="9"/>
      <c r="C45" s="9"/>
      <c r="D45" s="452" t="s">
        <v>25</v>
      </c>
      <c r="E45" s="9" t="s">
        <v>26</v>
      </c>
      <c r="F45" s="10">
        <v>15</v>
      </c>
      <c r="G45" s="10"/>
      <c r="H45" s="10">
        <f t="shared" si="4"/>
        <v>0</v>
      </c>
      <c r="I45" s="431">
        <f t="shared" si="0"/>
        <v>0</v>
      </c>
      <c r="J45" s="431"/>
      <c r="K45" s="431">
        <f t="shared" si="2"/>
        <v>0</v>
      </c>
      <c r="L45" s="222"/>
      <c r="M45" s="431">
        <f t="shared" si="1"/>
        <v>0</v>
      </c>
      <c r="N45" s="349">
        <f t="shared" si="3"/>
        <v>0</v>
      </c>
    </row>
    <row r="46" spans="1:14" ht="24" x14ac:dyDescent="0.2">
      <c r="A46" s="377" t="s">
        <v>628</v>
      </c>
      <c r="B46" s="9"/>
      <c r="C46" s="9"/>
      <c r="D46" s="452" t="s">
        <v>28</v>
      </c>
      <c r="E46" s="9" t="s">
        <v>26</v>
      </c>
      <c r="F46" s="10">
        <v>15</v>
      </c>
      <c r="G46" s="10"/>
      <c r="H46" s="10">
        <f t="shared" si="4"/>
        <v>0</v>
      </c>
      <c r="I46" s="431">
        <f t="shared" si="0"/>
        <v>0</v>
      </c>
      <c r="J46" s="431"/>
      <c r="K46" s="431">
        <f t="shared" si="2"/>
        <v>0</v>
      </c>
      <c r="L46" s="222"/>
      <c r="M46" s="431">
        <f t="shared" si="1"/>
        <v>0</v>
      </c>
      <c r="N46" s="349">
        <f t="shared" si="3"/>
        <v>0</v>
      </c>
    </row>
    <row r="47" spans="1:14" ht="18.75" customHeight="1" x14ac:dyDescent="0.2">
      <c r="A47" s="377" t="s">
        <v>629</v>
      </c>
      <c r="B47" s="9" t="s">
        <v>635</v>
      </c>
      <c r="C47" s="9" t="s">
        <v>903</v>
      </c>
      <c r="D47" s="452" t="s">
        <v>634</v>
      </c>
      <c r="E47" s="9" t="s">
        <v>33</v>
      </c>
      <c r="F47" s="10">
        <v>30</v>
      </c>
      <c r="G47" s="10"/>
      <c r="H47" s="10">
        <f t="shared" si="4"/>
        <v>0</v>
      </c>
      <c r="I47" s="431">
        <f t="shared" si="0"/>
        <v>0</v>
      </c>
      <c r="J47" s="431"/>
      <c r="K47" s="431">
        <f t="shared" si="2"/>
        <v>0</v>
      </c>
      <c r="L47" s="222"/>
      <c r="M47" s="431">
        <f t="shared" si="1"/>
        <v>0</v>
      </c>
      <c r="N47" s="349">
        <f t="shared" si="3"/>
        <v>0</v>
      </c>
    </row>
    <row r="48" spans="1:14" ht="24" x14ac:dyDescent="0.2">
      <c r="A48" s="14" t="s">
        <v>682</v>
      </c>
      <c r="B48" s="9"/>
      <c r="C48" s="9"/>
      <c r="D48" s="452" t="s">
        <v>29</v>
      </c>
      <c r="E48" s="9" t="s">
        <v>30</v>
      </c>
      <c r="F48" s="10" t="s">
        <v>31</v>
      </c>
      <c r="G48" s="10"/>
      <c r="H48" s="10">
        <f t="shared" si="4"/>
        <v>0</v>
      </c>
      <c r="I48" s="431">
        <f t="shared" si="0"/>
        <v>0</v>
      </c>
      <c r="J48" s="431"/>
      <c r="K48" s="431">
        <f t="shared" si="2"/>
        <v>0</v>
      </c>
      <c r="L48" s="222"/>
      <c r="M48" s="431">
        <f t="shared" si="1"/>
        <v>0</v>
      </c>
      <c r="N48" s="349">
        <f t="shared" si="3"/>
        <v>0</v>
      </c>
    </row>
    <row r="49" spans="1:14" x14ac:dyDescent="0.2">
      <c r="A49" s="377" t="s">
        <v>683</v>
      </c>
      <c r="B49" s="9"/>
      <c r="C49" s="9"/>
      <c r="D49" s="452" t="s">
        <v>32</v>
      </c>
      <c r="E49" s="9" t="s">
        <v>33</v>
      </c>
      <c r="F49" s="10">
        <v>600</v>
      </c>
      <c r="G49" s="10"/>
      <c r="H49" s="10">
        <f t="shared" si="4"/>
        <v>0</v>
      </c>
      <c r="I49" s="431">
        <f t="shared" si="0"/>
        <v>0</v>
      </c>
      <c r="J49" s="431"/>
      <c r="K49" s="431">
        <f t="shared" si="2"/>
        <v>0</v>
      </c>
      <c r="L49" s="222"/>
      <c r="M49" s="431">
        <f t="shared" si="1"/>
        <v>0</v>
      </c>
      <c r="N49" s="349">
        <f t="shared" si="3"/>
        <v>0</v>
      </c>
    </row>
    <row r="50" spans="1:14" x14ac:dyDescent="0.2">
      <c r="A50" s="572" t="s">
        <v>1818</v>
      </c>
      <c r="B50" s="9"/>
      <c r="C50" s="9"/>
      <c r="D50" s="544" t="s">
        <v>1022</v>
      </c>
      <c r="E50" s="9"/>
      <c r="F50" s="10"/>
      <c r="G50" s="10"/>
      <c r="H50" s="10"/>
      <c r="I50" s="431">
        <f t="shared" si="0"/>
        <v>0</v>
      </c>
      <c r="J50" s="431"/>
      <c r="K50" s="431"/>
      <c r="L50" s="222"/>
      <c r="M50" s="431"/>
      <c r="N50" s="349"/>
    </row>
    <row r="51" spans="1:14" ht="34.5" customHeight="1" x14ac:dyDescent="0.2">
      <c r="A51" s="377" t="s">
        <v>1383</v>
      </c>
      <c r="B51" s="9" t="s">
        <v>721</v>
      </c>
      <c r="C51" s="9" t="s">
        <v>903</v>
      </c>
      <c r="D51" s="452" t="s">
        <v>720</v>
      </c>
      <c r="E51" s="408" t="s">
        <v>18</v>
      </c>
      <c r="F51" s="10">
        <v>1</v>
      </c>
      <c r="G51" s="10"/>
      <c r="H51" s="10">
        <f t="shared" si="4"/>
        <v>0</v>
      </c>
      <c r="I51" s="431">
        <f t="shared" si="0"/>
        <v>0</v>
      </c>
      <c r="J51" s="431"/>
      <c r="K51" s="431">
        <f t="shared" si="2"/>
        <v>0</v>
      </c>
      <c r="L51" s="222"/>
      <c r="M51" s="431">
        <f t="shared" si="1"/>
        <v>0</v>
      </c>
      <c r="N51" s="349">
        <f t="shared" si="3"/>
        <v>0</v>
      </c>
    </row>
    <row r="52" spans="1:14" x14ac:dyDescent="0.2">
      <c r="A52" s="14" t="s">
        <v>1385</v>
      </c>
      <c r="B52" s="9" t="str">
        <f>'CPU - ELETRICA'!B10</f>
        <v>CCU-E-01</v>
      </c>
      <c r="C52" s="9" t="s">
        <v>902</v>
      </c>
      <c r="D52" s="258" t="s">
        <v>717</v>
      </c>
      <c r="E52" s="408" t="s">
        <v>18</v>
      </c>
      <c r="F52" s="10">
        <v>1</v>
      </c>
      <c r="G52" s="10">
        <f>'CPU - ELETRICA'!G36</f>
        <v>0</v>
      </c>
      <c r="H52" s="10">
        <f>G52*F52</f>
        <v>0</v>
      </c>
      <c r="I52" s="431">
        <f t="shared" si="0"/>
        <v>0</v>
      </c>
      <c r="J52" s="431"/>
      <c r="K52" s="431">
        <f t="shared" si="2"/>
        <v>0</v>
      </c>
      <c r="L52" s="222"/>
      <c r="M52" s="431">
        <f t="shared" si="1"/>
        <v>0</v>
      </c>
      <c r="N52" s="349"/>
    </row>
    <row r="53" spans="1:14" x14ac:dyDescent="0.2">
      <c r="A53" s="14" t="s">
        <v>1819</v>
      </c>
      <c r="B53" s="9"/>
      <c r="C53" s="9"/>
      <c r="D53" s="545" t="s">
        <v>1023</v>
      </c>
      <c r="E53" s="408"/>
      <c r="F53" s="10"/>
      <c r="G53" s="10"/>
      <c r="H53" s="10"/>
      <c r="I53" s="431">
        <f t="shared" si="0"/>
        <v>0</v>
      </c>
      <c r="J53" s="431"/>
      <c r="K53" s="431"/>
      <c r="L53" s="222"/>
      <c r="M53" s="431"/>
      <c r="N53" s="349"/>
    </row>
    <row r="54" spans="1:14" ht="25.5" x14ac:dyDescent="0.2">
      <c r="A54" s="377" t="s">
        <v>1414</v>
      </c>
      <c r="B54" s="9" t="s">
        <v>804</v>
      </c>
      <c r="C54" s="9" t="s">
        <v>903</v>
      </c>
      <c r="D54" s="8" t="s">
        <v>803</v>
      </c>
      <c r="E54" s="408" t="s">
        <v>18</v>
      </c>
      <c r="F54" s="10">
        <v>1</v>
      </c>
      <c r="G54" s="490"/>
      <c r="H54" s="10">
        <f>G54*F54</f>
        <v>0</v>
      </c>
      <c r="I54" s="431">
        <f t="shared" si="0"/>
        <v>0</v>
      </c>
      <c r="J54" s="431"/>
      <c r="K54" s="431">
        <f t="shared" si="2"/>
        <v>0</v>
      </c>
      <c r="L54" s="222"/>
      <c r="M54" s="431"/>
      <c r="N54" s="349"/>
    </row>
    <row r="55" spans="1:14" x14ac:dyDescent="0.2">
      <c r="A55" s="572" t="s">
        <v>1819</v>
      </c>
      <c r="B55" s="9"/>
      <c r="C55" s="9"/>
      <c r="D55" s="245" t="s">
        <v>1024</v>
      </c>
      <c r="E55" s="408"/>
      <c r="F55" s="10"/>
      <c r="G55" s="361"/>
      <c r="H55" s="10"/>
      <c r="I55" s="431">
        <f t="shared" si="0"/>
        <v>0</v>
      </c>
      <c r="J55" s="431"/>
      <c r="K55" s="431"/>
      <c r="L55" s="222"/>
      <c r="M55" s="431"/>
      <c r="N55" s="349"/>
    </row>
    <row r="56" spans="1:14" x14ac:dyDescent="0.2">
      <c r="A56" s="377" t="s">
        <v>1414</v>
      </c>
      <c r="B56" s="9"/>
      <c r="C56" s="9"/>
      <c r="D56" s="8" t="s">
        <v>1026</v>
      </c>
      <c r="E56" s="408" t="s">
        <v>689</v>
      </c>
      <c r="F56" s="10">
        <v>85</v>
      </c>
      <c r="G56" s="361"/>
      <c r="H56" s="10">
        <f t="shared" ref="H56:H62" si="5">G56*F56</f>
        <v>0</v>
      </c>
      <c r="I56" s="431">
        <f t="shared" si="0"/>
        <v>0</v>
      </c>
      <c r="J56" s="431"/>
      <c r="K56" s="431"/>
      <c r="L56" s="222"/>
      <c r="M56" s="431"/>
      <c r="N56" s="349"/>
    </row>
    <row r="57" spans="1:14" ht="54.75" customHeight="1" x14ac:dyDescent="0.2">
      <c r="A57" s="377" t="s">
        <v>1820</v>
      </c>
      <c r="B57" s="9"/>
      <c r="C57" s="9"/>
      <c r="D57" s="8" t="s">
        <v>882</v>
      </c>
      <c r="E57" s="408" t="s">
        <v>689</v>
      </c>
      <c r="F57" s="10">
        <v>100</v>
      </c>
      <c r="G57" s="361"/>
      <c r="H57" s="10">
        <f t="shared" si="5"/>
        <v>0</v>
      </c>
      <c r="I57" s="431">
        <f t="shared" si="0"/>
        <v>0</v>
      </c>
      <c r="J57" s="431"/>
      <c r="K57" s="431"/>
      <c r="L57" s="222"/>
      <c r="M57" s="431"/>
      <c r="N57" s="349"/>
    </row>
    <row r="58" spans="1:14" ht="14.25" customHeight="1" x14ac:dyDescent="0.2">
      <c r="A58" s="377" t="s">
        <v>1821</v>
      </c>
      <c r="B58" s="9" t="s">
        <v>1028</v>
      </c>
      <c r="C58" s="9" t="s">
        <v>903</v>
      </c>
      <c r="D58" s="8" t="s">
        <v>1027</v>
      </c>
      <c r="E58" s="408" t="s">
        <v>18</v>
      </c>
      <c r="F58" s="10">
        <v>4</v>
      </c>
      <c r="G58" s="361"/>
      <c r="H58" s="10">
        <f t="shared" si="5"/>
        <v>0</v>
      </c>
      <c r="I58" s="431">
        <f t="shared" si="0"/>
        <v>0</v>
      </c>
      <c r="J58" s="431"/>
      <c r="K58" s="431"/>
      <c r="L58" s="222"/>
      <c r="M58" s="431"/>
      <c r="N58" s="349"/>
    </row>
    <row r="59" spans="1:14" ht="54" customHeight="1" x14ac:dyDescent="0.2">
      <c r="A59" s="377" t="s">
        <v>1822</v>
      </c>
      <c r="B59" s="9"/>
      <c r="C59" s="9"/>
      <c r="D59" s="8" t="s">
        <v>2509</v>
      </c>
      <c r="E59" s="408" t="s">
        <v>416</v>
      </c>
      <c r="F59" s="10">
        <v>30</v>
      </c>
      <c r="G59" s="361"/>
      <c r="H59" s="10">
        <f t="shared" si="5"/>
        <v>0</v>
      </c>
      <c r="I59" s="431">
        <f t="shared" si="0"/>
        <v>0</v>
      </c>
      <c r="J59" s="431"/>
      <c r="K59" s="431"/>
      <c r="L59" s="222"/>
      <c r="M59" s="431"/>
      <c r="N59" s="349"/>
    </row>
    <row r="60" spans="1:14" ht="25.5" x14ac:dyDescent="0.2">
      <c r="A60" s="377" t="s">
        <v>1823</v>
      </c>
      <c r="B60" s="9"/>
      <c r="C60" s="9"/>
      <c r="D60" s="8" t="s">
        <v>1029</v>
      </c>
      <c r="E60" s="408" t="s">
        <v>416</v>
      </c>
      <c r="F60" s="10">
        <v>30</v>
      </c>
      <c r="G60" s="361"/>
      <c r="H60" s="10">
        <f t="shared" si="5"/>
        <v>0</v>
      </c>
      <c r="I60" s="431">
        <f t="shared" si="0"/>
        <v>0</v>
      </c>
      <c r="J60" s="431"/>
      <c r="K60" s="431"/>
      <c r="L60" s="222"/>
      <c r="M60" s="431"/>
      <c r="N60" s="349"/>
    </row>
    <row r="61" spans="1:14" ht="38.25" x14ac:dyDescent="0.2">
      <c r="A61" s="377" t="s">
        <v>1824</v>
      </c>
      <c r="B61" s="546"/>
      <c r="C61" s="546"/>
      <c r="D61" s="8" t="s">
        <v>2329</v>
      </c>
      <c r="E61" s="408" t="s">
        <v>416</v>
      </c>
      <c r="F61" s="10">
        <v>200</v>
      </c>
      <c r="G61" s="361"/>
      <c r="H61" s="10">
        <f t="shared" si="5"/>
        <v>0</v>
      </c>
      <c r="I61" s="431">
        <f t="shared" si="0"/>
        <v>0</v>
      </c>
      <c r="J61" s="431"/>
      <c r="K61" s="431"/>
      <c r="L61" s="222"/>
      <c r="M61" s="431"/>
      <c r="N61" s="349"/>
    </row>
    <row r="62" spans="1:14" ht="25.5" customHeight="1" x14ac:dyDescent="0.2">
      <c r="A62" s="377" t="s">
        <v>1825</v>
      </c>
      <c r="B62" s="546"/>
      <c r="C62" s="546"/>
      <c r="D62" s="8" t="s">
        <v>2330</v>
      </c>
      <c r="E62" s="408" t="s">
        <v>416</v>
      </c>
      <c r="F62" s="10">
        <v>50</v>
      </c>
      <c r="G62" s="361"/>
      <c r="H62" s="10">
        <f t="shared" si="5"/>
        <v>0</v>
      </c>
      <c r="I62" s="431">
        <f t="shared" si="0"/>
        <v>0</v>
      </c>
      <c r="J62" s="431"/>
      <c r="K62" s="431"/>
      <c r="L62" s="222"/>
      <c r="M62" s="431"/>
      <c r="N62" s="349"/>
    </row>
    <row r="63" spans="1:14" x14ac:dyDescent="0.2">
      <c r="A63" s="572" t="s">
        <v>1826</v>
      </c>
      <c r="B63" s="9"/>
      <c r="C63" s="9"/>
      <c r="D63" s="245" t="s">
        <v>1025</v>
      </c>
      <c r="E63" s="408"/>
      <c r="F63" s="10"/>
      <c r="G63" s="361"/>
      <c r="H63" s="10"/>
      <c r="I63" s="431">
        <f t="shared" si="0"/>
        <v>0</v>
      </c>
      <c r="J63" s="431"/>
      <c r="K63" s="431"/>
      <c r="L63" s="222"/>
      <c r="M63" s="431"/>
      <c r="N63" s="349"/>
    </row>
    <row r="64" spans="1:14" ht="25.5" x14ac:dyDescent="0.2">
      <c r="A64" s="377" t="s">
        <v>1827</v>
      </c>
      <c r="B64" s="9"/>
      <c r="C64" s="9"/>
      <c r="D64" s="8" t="s">
        <v>771</v>
      </c>
      <c r="E64" s="9" t="s">
        <v>18</v>
      </c>
      <c r="F64" s="499">
        <v>522</v>
      </c>
      <c r="G64" s="10"/>
      <c r="H64" s="10">
        <f>G64*F64</f>
        <v>0</v>
      </c>
      <c r="I64" s="431">
        <f t="shared" si="0"/>
        <v>0</v>
      </c>
      <c r="J64" s="431"/>
      <c r="K64" s="431">
        <f t="shared" si="2"/>
        <v>0</v>
      </c>
      <c r="L64" s="222"/>
      <c r="M64" s="431">
        <f t="shared" si="1"/>
        <v>0</v>
      </c>
      <c r="N64" s="349">
        <f>H13</f>
        <v>0</v>
      </c>
    </row>
    <row r="65" spans="1:14" x14ac:dyDescent="0.2">
      <c r="A65" s="377"/>
      <c r="B65" s="9"/>
      <c r="C65" s="9"/>
      <c r="D65" s="8"/>
      <c r="E65" s="9"/>
      <c r="F65" s="499"/>
      <c r="G65" s="10"/>
      <c r="H65" s="10"/>
      <c r="I65" s="431">
        <f t="shared" si="0"/>
        <v>0</v>
      </c>
      <c r="J65" s="431"/>
      <c r="K65" s="431">
        <f t="shared" si="2"/>
        <v>0</v>
      </c>
      <c r="L65" s="222"/>
      <c r="M65" s="431"/>
      <c r="N65" s="349"/>
    </row>
    <row r="66" spans="1:14" x14ac:dyDescent="0.2">
      <c r="A66" s="248"/>
      <c r="B66" s="963" t="s">
        <v>15</v>
      </c>
      <c r="C66" s="963"/>
      <c r="D66" s="963"/>
      <c r="E66" s="963"/>
      <c r="F66" s="963"/>
      <c r="G66" s="963"/>
      <c r="H66" s="12">
        <f>SUM(H41:H64)</f>
        <v>0</v>
      </c>
      <c r="I66" s="431"/>
      <c r="J66" s="431"/>
      <c r="K66" s="431"/>
      <c r="L66" s="333"/>
      <c r="M66" s="431">
        <f t="shared" si="1"/>
        <v>0</v>
      </c>
      <c r="N66" s="349"/>
    </row>
    <row r="67" spans="1:14" ht="12.75" customHeight="1" x14ac:dyDescent="0.2">
      <c r="A67" s="244">
        <v>5</v>
      </c>
      <c r="B67" s="195"/>
      <c r="C67" s="195"/>
      <c r="D67" s="196" t="s">
        <v>40</v>
      </c>
      <c r="E67" s="196"/>
      <c r="F67" s="196"/>
      <c r="G67" s="196"/>
      <c r="H67" s="196"/>
      <c r="I67" s="431">
        <f t="shared" si="0"/>
        <v>0</v>
      </c>
      <c r="J67" s="431"/>
      <c r="K67" s="431">
        <f t="shared" si="2"/>
        <v>0</v>
      </c>
      <c r="L67" s="469"/>
      <c r="M67" s="431">
        <f t="shared" si="1"/>
        <v>0</v>
      </c>
      <c r="N67" s="349">
        <f t="shared" si="3"/>
        <v>0</v>
      </c>
    </row>
    <row r="68" spans="1:14" ht="12.75" customHeight="1" x14ac:dyDescent="0.2">
      <c r="A68" s="244" t="s">
        <v>254</v>
      </c>
      <c r="B68" s="195"/>
      <c r="C68" s="195"/>
      <c r="D68" s="196" t="s">
        <v>723</v>
      </c>
      <c r="E68" s="196"/>
      <c r="F68" s="196"/>
      <c r="G68" s="196"/>
      <c r="H68" s="196"/>
      <c r="I68" s="431">
        <f t="shared" si="0"/>
        <v>0</v>
      </c>
      <c r="J68" s="431"/>
      <c r="K68" s="431">
        <f t="shared" si="2"/>
        <v>0</v>
      </c>
      <c r="L68" s="469"/>
      <c r="M68" s="431">
        <f t="shared" si="1"/>
        <v>0</v>
      </c>
      <c r="N68" s="349"/>
    </row>
    <row r="69" spans="1:14" ht="25.5" x14ac:dyDescent="0.2">
      <c r="A69" s="14" t="s">
        <v>253</v>
      </c>
      <c r="B69" s="500"/>
      <c r="C69" s="500"/>
      <c r="D69" s="8" t="s">
        <v>42</v>
      </c>
      <c r="E69" s="9" t="s">
        <v>41</v>
      </c>
      <c r="F69" s="10">
        <v>1600</v>
      </c>
      <c r="G69" s="10"/>
      <c r="H69" s="10">
        <f>G69*F69</f>
        <v>0</v>
      </c>
      <c r="I69" s="431">
        <f t="shared" si="0"/>
        <v>0</v>
      </c>
      <c r="J69" s="431"/>
      <c r="K69" s="431">
        <f t="shared" si="2"/>
        <v>0</v>
      </c>
      <c r="L69" s="222"/>
      <c r="M69" s="431">
        <f t="shared" si="1"/>
        <v>0</v>
      </c>
      <c r="N69" s="349">
        <f t="shared" si="3"/>
        <v>0</v>
      </c>
    </row>
    <row r="70" spans="1:14" ht="36" x14ac:dyDescent="0.2">
      <c r="A70" s="14" t="s">
        <v>581</v>
      </c>
      <c r="B70" s="9"/>
      <c r="C70" s="500"/>
      <c r="D70" s="452" t="s">
        <v>603</v>
      </c>
      <c r="E70" s="9" t="s">
        <v>41</v>
      </c>
      <c r="F70" s="10">
        <v>1552</v>
      </c>
      <c r="G70" s="10"/>
      <c r="H70" s="10">
        <f>G70*F70</f>
        <v>0</v>
      </c>
      <c r="I70" s="431">
        <f t="shared" si="0"/>
        <v>0</v>
      </c>
      <c r="J70" s="431"/>
      <c r="K70" s="431">
        <f t="shared" si="2"/>
        <v>0</v>
      </c>
      <c r="L70" s="222"/>
      <c r="M70" s="431">
        <f t="shared" si="1"/>
        <v>0</v>
      </c>
      <c r="N70" s="349">
        <f t="shared" si="3"/>
        <v>0</v>
      </c>
    </row>
    <row r="71" spans="1:14" ht="36" x14ac:dyDescent="0.2">
      <c r="A71" s="14" t="s">
        <v>612</v>
      </c>
      <c r="B71" s="9"/>
      <c r="C71" s="500"/>
      <c r="D71" s="452" t="s">
        <v>44</v>
      </c>
      <c r="E71" s="9" t="s">
        <v>33</v>
      </c>
      <c r="F71" s="10">
        <v>2000</v>
      </c>
      <c r="G71" s="10"/>
      <c r="H71" s="10">
        <f>G71*F71</f>
        <v>0</v>
      </c>
      <c r="I71" s="431">
        <f t="shared" si="0"/>
        <v>0</v>
      </c>
      <c r="J71" s="431"/>
      <c r="K71" s="431">
        <f t="shared" si="2"/>
        <v>0</v>
      </c>
      <c r="L71" s="222"/>
      <c r="M71" s="431">
        <f t="shared" si="1"/>
        <v>0</v>
      </c>
      <c r="N71" s="349">
        <f t="shared" si="3"/>
        <v>0</v>
      </c>
    </row>
    <row r="72" spans="1:14" ht="36" x14ac:dyDescent="0.2">
      <c r="A72" s="14" t="s">
        <v>613</v>
      </c>
      <c r="B72" s="9"/>
      <c r="C72" s="500"/>
      <c r="D72" s="452" t="s">
        <v>43</v>
      </c>
      <c r="E72" s="9" t="s">
        <v>41</v>
      </c>
      <c r="F72" s="10">
        <v>2812.5</v>
      </c>
      <c r="G72" s="10"/>
      <c r="H72" s="10">
        <f>G72*F72</f>
        <v>0</v>
      </c>
      <c r="I72" s="431">
        <f t="shared" si="0"/>
        <v>0</v>
      </c>
      <c r="J72" s="431"/>
      <c r="K72" s="431">
        <f t="shared" si="2"/>
        <v>0</v>
      </c>
      <c r="L72" s="222"/>
      <c r="M72" s="431">
        <f t="shared" si="1"/>
        <v>0</v>
      </c>
      <c r="N72" s="349">
        <f t="shared" si="3"/>
        <v>0</v>
      </c>
    </row>
    <row r="73" spans="1:14" ht="25.5" x14ac:dyDescent="0.2">
      <c r="A73" s="14" t="s">
        <v>722</v>
      </c>
      <c r="B73" s="9"/>
      <c r="C73" s="500"/>
      <c r="D73" s="8" t="s">
        <v>842</v>
      </c>
      <c r="E73" s="9" t="s">
        <v>604</v>
      </c>
      <c r="F73" s="10">
        <v>400</v>
      </c>
      <c r="G73" s="10"/>
      <c r="H73" s="10">
        <f>G73*F73</f>
        <v>0</v>
      </c>
      <c r="I73" s="431">
        <f t="shared" si="0"/>
        <v>0</v>
      </c>
      <c r="J73" s="431"/>
      <c r="K73" s="431">
        <f t="shared" si="2"/>
        <v>0</v>
      </c>
      <c r="L73" s="222"/>
      <c r="M73" s="431">
        <f t="shared" si="1"/>
        <v>0</v>
      </c>
      <c r="N73" s="349">
        <f t="shared" si="3"/>
        <v>0</v>
      </c>
    </row>
    <row r="74" spans="1:14" x14ac:dyDescent="0.2">
      <c r="A74" s="247" t="s">
        <v>252</v>
      </c>
      <c r="B74" s="249"/>
      <c r="C74" s="249"/>
      <c r="D74" s="13" t="s">
        <v>438</v>
      </c>
      <c r="E74" s="13"/>
      <c r="F74" s="13"/>
      <c r="G74" s="13"/>
      <c r="H74" s="13"/>
      <c r="I74" s="431">
        <f t="shared" si="0"/>
        <v>0</v>
      </c>
      <c r="J74" s="431"/>
      <c r="K74" s="431">
        <f t="shared" si="2"/>
        <v>0</v>
      </c>
      <c r="L74" s="470"/>
      <c r="M74" s="431">
        <f t="shared" si="1"/>
        <v>0</v>
      </c>
      <c r="N74" s="349">
        <f t="shared" si="3"/>
        <v>0</v>
      </c>
    </row>
    <row r="75" spans="1:14" ht="25.5" customHeight="1" x14ac:dyDescent="0.2">
      <c r="A75" s="14" t="s">
        <v>255</v>
      </c>
      <c r="B75" s="9" t="s">
        <v>826</v>
      </c>
      <c r="C75" s="9" t="s">
        <v>903</v>
      </c>
      <c r="D75" s="8" t="s">
        <v>843</v>
      </c>
      <c r="E75" s="9" t="s">
        <v>33</v>
      </c>
      <c r="F75" s="10">
        <f>62*30</f>
        <v>1860</v>
      </c>
      <c r="G75" s="10"/>
      <c r="H75" s="10">
        <f>G75*F75</f>
        <v>0</v>
      </c>
      <c r="I75" s="431">
        <f t="shared" si="0"/>
        <v>0</v>
      </c>
      <c r="J75" s="431"/>
      <c r="K75" s="431">
        <f t="shared" si="2"/>
        <v>0</v>
      </c>
      <c r="L75" s="222"/>
      <c r="M75" s="431">
        <f t="shared" si="1"/>
        <v>0</v>
      </c>
      <c r="N75" s="349">
        <f t="shared" si="3"/>
        <v>0</v>
      </c>
    </row>
    <row r="76" spans="1:14" x14ac:dyDescent="0.2">
      <c r="A76" s="248"/>
      <c r="B76" s="963" t="s">
        <v>15</v>
      </c>
      <c r="C76" s="963"/>
      <c r="D76" s="963"/>
      <c r="E76" s="963"/>
      <c r="F76" s="963"/>
      <c r="G76" s="963"/>
      <c r="H76" s="12">
        <f>SUM(H69:H75)</f>
        <v>0</v>
      </c>
      <c r="I76" s="431"/>
      <c r="J76" s="431"/>
      <c r="K76" s="431"/>
      <c r="L76" s="333"/>
      <c r="M76" s="431">
        <f t="shared" si="1"/>
        <v>0</v>
      </c>
      <c r="N76" s="349"/>
    </row>
    <row r="77" spans="1:14" x14ac:dyDescent="0.2">
      <c r="A77" s="244">
        <v>6</v>
      </c>
      <c r="B77" s="195"/>
      <c r="C77" s="195"/>
      <c r="D77" s="196" t="s">
        <v>45</v>
      </c>
      <c r="E77" s="196"/>
      <c r="F77" s="196"/>
      <c r="G77" s="196"/>
      <c r="H77" s="196"/>
      <c r="I77" s="431">
        <f t="shared" si="0"/>
        <v>0</v>
      </c>
      <c r="J77" s="431"/>
      <c r="K77" s="431">
        <f t="shared" si="2"/>
        <v>0</v>
      </c>
      <c r="L77" s="469"/>
      <c r="M77" s="431">
        <f t="shared" si="1"/>
        <v>0</v>
      </c>
      <c r="N77" s="349">
        <f t="shared" si="3"/>
        <v>0</v>
      </c>
    </row>
    <row r="78" spans="1:14" x14ac:dyDescent="0.2">
      <c r="A78" s="318" t="s">
        <v>241</v>
      </c>
      <c r="B78" s="325"/>
      <c r="C78" s="325"/>
      <c r="D78" s="325" t="s">
        <v>46</v>
      </c>
      <c r="E78" s="325"/>
      <c r="F78" s="325"/>
      <c r="G78" s="325"/>
      <c r="H78" s="325"/>
      <c r="I78" s="431">
        <f t="shared" si="0"/>
        <v>0</v>
      </c>
      <c r="J78" s="431"/>
      <c r="K78" s="431">
        <f t="shared" si="2"/>
        <v>0</v>
      </c>
      <c r="L78" s="467"/>
      <c r="M78" s="431">
        <f t="shared" si="1"/>
        <v>0</v>
      </c>
      <c r="N78" s="349">
        <f t="shared" si="3"/>
        <v>0</v>
      </c>
    </row>
    <row r="79" spans="1:14" ht="36" x14ac:dyDescent="0.2">
      <c r="A79" s="14" t="s">
        <v>499</v>
      </c>
      <c r="B79" s="9"/>
      <c r="C79" s="9"/>
      <c r="D79" s="452" t="s">
        <v>669</v>
      </c>
      <c r="E79" s="9" t="s">
        <v>30</v>
      </c>
      <c r="F79" s="10">
        <v>1350</v>
      </c>
      <c r="G79" s="499"/>
      <c r="H79" s="10">
        <f>G79*F79</f>
        <v>0</v>
      </c>
      <c r="I79" s="431">
        <f t="shared" ref="I79:I142" si="6">H79</f>
        <v>0</v>
      </c>
      <c r="J79" s="431"/>
      <c r="K79" s="431">
        <f t="shared" si="2"/>
        <v>0</v>
      </c>
      <c r="L79" s="222"/>
      <c r="M79" s="431">
        <f t="shared" si="1"/>
        <v>0</v>
      </c>
      <c r="N79" s="349">
        <f t="shared" si="3"/>
        <v>0</v>
      </c>
    </row>
    <row r="80" spans="1:14" ht="36" x14ac:dyDescent="0.2">
      <c r="A80" s="14" t="s">
        <v>660</v>
      </c>
      <c r="B80" s="9"/>
      <c r="C80" s="9"/>
      <c r="D80" s="452" t="s">
        <v>773</v>
      </c>
      <c r="E80" s="9" t="s">
        <v>30</v>
      </c>
      <c r="F80" s="10">
        <v>861</v>
      </c>
      <c r="G80" s="499"/>
      <c r="H80" s="10">
        <f>G80*F80</f>
        <v>0</v>
      </c>
      <c r="I80" s="431">
        <f t="shared" si="6"/>
        <v>0</v>
      </c>
      <c r="J80" s="431"/>
      <c r="K80" s="431">
        <f t="shared" si="2"/>
        <v>0</v>
      </c>
      <c r="L80" s="222"/>
      <c r="M80" s="431">
        <f t="shared" si="1"/>
        <v>0</v>
      </c>
      <c r="N80" s="349">
        <f t="shared" si="3"/>
        <v>0</v>
      </c>
    </row>
    <row r="81" spans="1:15" ht="24" x14ac:dyDescent="0.2">
      <c r="A81" s="14" t="s">
        <v>661</v>
      </c>
      <c r="B81" s="377"/>
      <c r="C81" s="9"/>
      <c r="D81" s="452" t="s">
        <v>626</v>
      </c>
      <c r="E81" s="378" t="s">
        <v>18</v>
      </c>
      <c r="F81" s="379">
        <v>105</v>
      </c>
      <c r="G81" s="379"/>
      <c r="H81" s="379">
        <f>ROUND(F81*G81,2)</f>
        <v>0</v>
      </c>
      <c r="I81" s="431">
        <f t="shared" si="6"/>
        <v>0</v>
      </c>
      <c r="J81" s="431"/>
      <c r="K81" s="431">
        <f t="shared" si="2"/>
        <v>0</v>
      </c>
      <c r="L81" s="431"/>
      <c r="M81" s="431">
        <f t="shared" si="1"/>
        <v>0</v>
      </c>
      <c r="N81" s="349">
        <f t="shared" si="3"/>
        <v>0</v>
      </c>
    </row>
    <row r="82" spans="1:15" ht="49.5" customHeight="1" x14ac:dyDescent="0.2">
      <c r="A82" s="14" t="s">
        <v>500</v>
      </c>
      <c r="B82" s="377"/>
      <c r="C82" s="9"/>
      <c r="D82" s="452" t="s">
        <v>621</v>
      </c>
      <c r="E82" s="378" t="s">
        <v>553</v>
      </c>
      <c r="F82" s="379">
        <v>16</v>
      </c>
      <c r="G82" s="379"/>
      <c r="H82" s="379">
        <f>ROUND(F82*G82,2)</f>
        <v>0</v>
      </c>
      <c r="I82" s="431">
        <f t="shared" si="6"/>
        <v>0</v>
      </c>
      <c r="J82" s="431"/>
      <c r="K82" s="431">
        <f t="shared" si="2"/>
        <v>0</v>
      </c>
      <c r="L82" s="431"/>
      <c r="M82" s="431">
        <f t="shared" si="1"/>
        <v>0</v>
      </c>
      <c r="N82" s="349">
        <f t="shared" si="3"/>
        <v>0</v>
      </c>
      <c r="O82" s="1">
        <f>0.15*0.15*3.15*1555</f>
        <v>110.21062499999999</v>
      </c>
    </row>
    <row r="83" spans="1:15" ht="49.5" customHeight="1" x14ac:dyDescent="0.2">
      <c r="A83" s="14" t="s">
        <v>501</v>
      </c>
      <c r="B83" s="377"/>
      <c r="C83" s="9"/>
      <c r="D83" s="452" t="s">
        <v>622</v>
      </c>
      <c r="E83" s="378" t="s">
        <v>554</v>
      </c>
      <c r="F83" s="379">
        <v>8</v>
      </c>
      <c r="G83" s="379"/>
      <c r="H83" s="379">
        <f>ROUND(F83*G83,2)</f>
        <v>0</v>
      </c>
      <c r="I83" s="431">
        <f t="shared" si="6"/>
        <v>0</v>
      </c>
      <c r="J83" s="431"/>
      <c r="K83" s="431">
        <f t="shared" si="2"/>
        <v>0</v>
      </c>
      <c r="L83" s="431"/>
      <c r="M83" s="431">
        <f t="shared" si="1"/>
        <v>0</v>
      </c>
      <c r="N83" s="349">
        <f t="shared" si="3"/>
        <v>0</v>
      </c>
    </row>
    <row r="84" spans="1:15" ht="23.25" customHeight="1" x14ac:dyDescent="0.2">
      <c r="A84" s="14" t="s">
        <v>502</v>
      </c>
      <c r="B84" s="377"/>
      <c r="C84" s="9"/>
      <c r="D84" s="452" t="s">
        <v>620</v>
      </c>
      <c r="E84" s="378" t="s">
        <v>41</v>
      </c>
      <c r="F84" s="379">
        <v>433</v>
      </c>
      <c r="G84" s="379"/>
      <c r="H84" s="379">
        <f>ROUND(F84*G84,2)</f>
        <v>0</v>
      </c>
      <c r="I84" s="431">
        <f t="shared" si="6"/>
        <v>0</v>
      </c>
      <c r="J84" s="431"/>
      <c r="K84" s="431">
        <f t="shared" si="2"/>
        <v>0</v>
      </c>
      <c r="L84" s="431"/>
      <c r="M84" s="431">
        <f t="shared" si="1"/>
        <v>0</v>
      </c>
      <c r="N84" s="349">
        <f t="shared" si="3"/>
        <v>0</v>
      </c>
    </row>
    <row r="85" spans="1:15" ht="23.25" customHeight="1" x14ac:dyDescent="0.2">
      <c r="A85" s="318" t="s">
        <v>497</v>
      </c>
      <c r="B85" s="325"/>
      <c r="C85" s="325"/>
      <c r="D85" s="325" t="s">
        <v>1089</v>
      </c>
      <c r="E85" s="325"/>
      <c r="F85" s="325"/>
      <c r="G85" s="325"/>
      <c r="H85" s="325"/>
      <c r="I85" s="431">
        <f t="shared" si="6"/>
        <v>0</v>
      </c>
      <c r="J85" s="431"/>
      <c r="K85" s="431"/>
      <c r="L85" s="431"/>
      <c r="M85" s="431"/>
      <c r="N85" s="349"/>
    </row>
    <row r="86" spans="1:15" ht="23.25" customHeight="1" x14ac:dyDescent="0.2">
      <c r="A86" s="14" t="s">
        <v>503</v>
      </c>
      <c r="B86" s="377"/>
      <c r="C86" s="9"/>
      <c r="D86" s="452" t="s">
        <v>1090</v>
      </c>
      <c r="E86" s="378"/>
      <c r="F86" s="379">
        <v>250</v>
      </c>
      <c r="G86" s="379"/>
      <c r="H86" s="379">
        <f>G86*F86</f>
        <v>0</v>
      </c>
      <c r="I86" s="431">
        <f t="shared" si="6"/>
        <v>0</v>
      </c>
      <c r="J86" s="431"/>
      <c r="K86" s="431"/>
      <c r="L86" s="431"/>
      <c r="M86" s="431"/>
      <c r="N86" s="349"/>
    </row>
    <row r="87" spans="1:15" ht="23.25" customHeight="1" x14ac:dyDescent="0.2">
      <c r="A87" s="14" t="s">
        <v>504</v>
      </c>
      <c r="B87" s="377"/>
      <c r="C87" s="9"/>
      <c r="D87" s="452" t="s">
        <v>1092</v>
      </c>
      <c r="E87" s="378"/>
      <c r="F87" s="379">
        <v>2200</v>
      </c>
      <c r="G87" s="379"/>
      <c r="H87" s="379">
        <f>G87*F87</f>
        <v>0</v>
      </c>
      <c r="I87" s="431">
        <f t="shared" si="6"/>
        <v>0</v>
      </c>
      <c r="J87" s="431"/>
      <c r="K87" s="431"/>
      <c r="L87" s="431"/>
      <c r="M87" s="431"/>
      <c r="N87" s="349"/>
    </row>
    <row r="88" spans="1:15" ht="23.25" customHeight="1" x14ac:dyDescent="0.2">
      <c r="A88" s="14" t="s">
        <v>505</v>
      </c>
      <c r="B88" s="377"/>
      <c r="C88" s="9"/>
      <c r="D88" s="452" t="s">
        <v>1091</v>
      </c>
      <c r="E88" s="378"/>
      <c r="F88" s="379">
        <v>27</v>
      </c>
      <c r="G88" s="379"/>
      <c r="H88" s="379">
        <f>G88*F88</f>
        <v>0</v>
      </c>
      <c r="I88" s="431">
        <f t="shared" si="6"/>
        <v>0</v>
      </c>
      <c r="J88" s="431"/>
      <c r="K88" s="431"/>
      <c r="L88" s="431"/>
      <c r="M88" s="431"/>
      <c r="N88" s="349"/>
    </row>
    <row r="89" spans="1:15" x14ac:dyDescent="0.2">
      <c r="A89" s="318" t="s">
        <v>498</v>
      </c>
      <c r="B89" s="326"/>
      <c r="C89" s="326"/>
      <c r="D89" s="319" t="s">
        <v>47</v>
      </c>
      <c r="E89" s="319"/>
      <c r="F89" s="319"/>
      <c r="G89" s="319"/>
      <c r="H89" s="319"/>
      <c r="I89" s="431">
        <f t="shared" si="6"/>
        <v>0</v>
      </c>
      <c r="J89" s="431"/>
      <c r="K89" s="431">
        <f t="shared" si="2"/>
        <v>0</v>
      </c>
      <c r="L89" s="430"/>
      <c r="M89" s="431">
        <f t="shared" si="1"/>
        <v>0</v>
      </c>
      <c r="N89" s="349">
        <f t="shared" si="3"/>
        <v>0</v>
      </c>
    </row>
    <row r="90" spans="1:15" ht="25.5" x14ac:dyDescent="0.2">
      <c r="A90" s="14" t="s">
        <v>662</v>
      </c>
      <c r="B90" s="9"/>
      <c r="C90" s="9"/>
      <c r="D90" s="8" t="s">
        <v>442</v>
      </c>
      <c r="E90" s="9" t="s">
        <v>41</v>
      </c>
      <c r="F90" s="409">
        <f>17.82*1.5</f>
        <v>26.73</v>
      </c>
      <c r="G90" s="409"/>
      <c r="H90" s="409">
        <f>G90*F90</f>
        <v>0</v>
      </c>
      <c r="I90" s="431">
        <f t="shared" si="6"/>
        <v>0</v>
      </c>
      <c r="J90" s="431"/>
      <c r="K90" s="431">
        <f t="shared" si="2"/>
        <v>0</v>
      </c>
      <c r="L90" s="336"/>
      <c r="M90" s="431">
        <f t="shared" si="1"/>
        <v>0</v>
      </c>
      <c r="N90" s="349">
        <f t="shared" si="3"/>
        <v>0</v>
      </c>
    </row>
    <row r="91" spans="1:15" ht="24" x14ac:dyDescent="0.2">
      <c r="A91" s="14" t="s">
        <v>663</v>
      </c>
      <c r="B91" s="9"/>
      <c r="C91" s="9"/>
      <c r="D91" s="452" t="s">
        <v>48</v>
      </c>
      <c r="E91" s="9" t="s">
        <v>33</v>
      </c>
      <c r="F91" s="10">
        <f>270+50</f>
        <v>320</v>
      </c>
      <c r="G91" s="10"/>
      <c r="H91" s="10">
        <f>G91*F91</f>
        <v>0</v>
      </c>
      <c r="I91" s="431">
        <f t="shared" si="6"/>
        <v>0</v>
      </c>
      <c r="J91" s="431"/>
      <c r="K91" s="431">
        <f t="shared" si="2"/>
        <v>0</v>
      </c>
      <c r="L91" s="222"/>
      <c r="M91" s="431">
        <f t="shared" si="1"/>
        <v>0</v>
      </c>
      <c r="N91" s="349">
        <f t="shared" si="3"/>
        <v>0</v>
      </c>
      <c r="O91" s="1">
        <f>106.91+125.82+38.87</f>
        <v>271.59999999999997</v>
      </c>
    </row>
    <row r="92" spans="1:15" ht="26.25" customHeight="1" x14ac:dyDescent="0.2">
      <c r="A92" s="14" t="s">
        <v>506</v>
      </c>
      <c r="B92" s="9"/>
      <c r="C92" s="9"/>
      <c r="D92" s="452" t="s">
        <v>559</v>
      </c>
      <c r="E92" s="9" t="s">
        <v>49</v>
      </c>
      <c r="F92" s="499">
        <v>211</v>
      </c>
      <c r="G92" s="10"/>
      <c r="H92" s="10">
        <f>G92*F92</f>
        <v>0</v>
      </c>
      <c r="I92" s="431">
        <f t="shared" si="6"/>
        <v>0</v>
      </c>
      <c r="J92" s="431"/>
      <c r="K92" s="431">
        <f t="shared" si="2"/>
        <v>0</v>
      </c>
      <c r="L92" s="222"/>
      <c r="M92" s="431">
        <f t="shared" si="1"/>
        <v>0</v>
      </c>
      <c r="N92" s="349">
        <f t="shared" si="3"/>
        <v>0</v>
      </c>
    </row>
    <row r="93" spans="1:15" ht="24" x14ac:dyDescent="0.2">
      <c r="A93" s="14" t="s">
        <v>664</v>
      </c>
      <c r="B93" s="9"/>
      <c r="C93" s="9"/>
      <c r="D93" s="452" t="s">
        <v>50</v>
      </c>
      <c r="E93" s="9" t="s">
        <v>49</v>
      </c>
      <c r="F93" s="499">
        <v>805</v>
      </c>
      <c r="G93" s="10"/>
      <c r="H93" s="10">
        <f t="shared" ref="H93:H104" si="7">G93*F93</f>
        <v>0</v>
      </c>
      <c r="I93" s="431">
        <f t="shared" si="6"/>
        <v>0</v>
      </c>
      <c r="J93" s="431"/>
      <c r="K93" s="431">
        <f t="shared" si="2"/>
        <v>0</v>
      </c>
      <c r="L93" s="222"/>
      <c r="M93" s="431">
        <f t="shared" si="1"/>
        <v>0</v>
      </c>
      <c r="N93" s="349">
        <f t="shared" si="3"/>
        <v>0</v>
      </c>
    </row>
    <row r="94" spans="1:15" ht="24" x14ac:dyDescent="0.2">
      <c r="A94" s="14" t="s">
        <v>670</v>
      </c>
      <c r="B94" s="9"/>
      <c r="C94" s="9"/>
      <c r="D94" s="452" t="s">
        <v>51</v>
      </c>
      <c r="E94" s="9" t="s">
        <v>49</v>
      </c>
      <c r="F94" s="499">
        <v>980</v>
      </c>
      <c r="G94" s="10"/>
      <c r="H94" s="10">
        <f t="shared" si="7"/>
        <v>0</v>
      </c>
      <c r="I94" s="431">
        <f t="shared" si="6"/>
        <v>0</v>
      </c>
      <c r="J94" s="431"/>
      <c r="K94" s="431">
        <f t="shared" si="2"/>
        <v>0</v>
      </c>
      <c r="L94" s="222"/>
      <c r="M94" s="431">
        <f t="shared" si="1"/>
        <v>0</v>
      </c>
      <c r="N94" s="349">
        <f t="shared" si="3"/>
        <v>0</v>
      </c>
    </row>
    <row r="95" spans="1:15" ht="24" x14ac:dyDescent="0.2">
      <c r="A95" s="14" t="s">
        <v>671</v>
      </c>
      <c r="B95" s="9"/>
      <c r="C95" s="9"/>
      <c r="D95" s="452" t="s">
        <v>443</v>
      </c>
      <c r="E95" s="9" t="s">
        <v>49</v>
      </c>
      <c r="F95" s="499">
        <v>313</v>
      </c>
      <c r="G95" s="10"/>
      <c r="H95" s="10">
        <f>G95*F95</f>
        <v>0</v>
      </c>
      <c r="I95" s="431">
        <f t="shared" si="6"/>
        <v>0</v>
      </c>
      <c r="J95" s="431"/>
      <c r="K95" s="431">
        <f t="shared" si="2"/>
        <v>0</v>
      </c>
      <c r="L95" s="222"/>
      <c r="M95" s="431">
        <f t="shared" si="1"/>
        <v>0</v>
      </c>
      <c r="N95" s="349">
        <f t="shared" si="3"/>
        <v>0</v>
      </c>
    </row>
    <row r="96" spans="1:15" ht="24" x14ac:dyDescent="0.2">
      <c r="A96" s="14" t="s">
        <v>672</v>
      </c>
      <c r="B96" s="9"/>
      <c r="C96" s="9"/>
      <c r="D96" s="452" t="s">
        <v>52</v>
      </c>
      <c r="E96" s="9" t="s">
        <v>49</v>
      </c>
      <c r="F96" s="499">
        <f>265+500</f>
        <v>765</v>
      </c>
      <c r="G96" s="10"/>
      <c r="H96" s="10">
        <f t="shared" si="7"/>
        <v>0</v>
      </c>
      <c r="I96" s="431">
        <f t="shared" si="6"/>
        <v>0</v>
      </c>
      <c r="J96" s="431"/>
      <c r="K96" s="431">
        <f t="shared" si="2"/>
        <v>0</v>
      </c>
      <c r="L96" s="222"/>
      <c r="M96" s="431">
        <f t="shared" si="1"/>
        <v>0</v>
      </c>
      <c r="N96" s="349">
        <f t="shared" si="3"/>
        <v>0</v>
      </c>
    </row>
    <row r="97" spans="1:16" ht="30" customHeight="1" x14ac:dyDescent="0.2">
      <c r="A97" s="14" t="s">
        <v>1828</v>
      </c>
      <c r="B97" s="9"/>
      <c r="C97" s="9"/>
      <c r="D97" s="452" t="s">
        <v>1085</v>
      </c>
      <c r="E97" s="9" t="s">
        <v>49</v>
      </c>
      <c r="F97" s="499">
        <v>779</v>
      </c>
      <c r="G97" s="10"/>
      <c r="H97" s="10">
        <f t="shared" si="7"/>
        <v>0</v>
      </c>
      <c r="I97" s="431">
        <f t="shared" si="6"/>
        <v>0</v>
      </c>
      <c r="J97" s="431"/>
      <c r="K97" s="431">
        <f t="shared" si="2"/>
        <v>0</v>
      </c>
      <c r="L97" s="222"/>
      <c r="M97" s="431">
        <f t="shared" si="1"/>
        <v>0</v>
      </c>
      <c r="N97" s="349">
        <f t="shared" si="3"/>
        <v>0</v>
      </c>
    </row>
    <row r="98" spans="1:16" ht="36" x14ac:dyDescent="0.2">
      <c r="A98" s="14" t="s">
        <v>1829</v>
      </c>
      <c r="B98" s="9"/>
      <c r="C98" s="9"/>
      <c r="D98" s="452" t="s">
        <v>552</v>
      </c>
      <c r="E98" s="9" t="s">
        <v>41</v>
      </c>
      <c r="F98" s="499">
        <v>33</v>
      </c>
      <c r="G98" s="10"/>
      <c r="H98" s="10">
        <f t="shared" si="7"/>
        <v>0</v>
      </c>
      <c r="I98" s="431">
        <f t="shared" si="6"/>
        <v>0</v>
      </c>
      <c r="J98" s="431"/>
      <c r="K98" s="431">
        <f t="shared" si="2"/>
        <v>0</v>
      </c>
      <c r="L98" s="222"/>
      <c r="M98" s="431">
        <f t="shared" si="1"/>
        <v>0</v>
      </c>
      <c r="N98" s="349">
        <f t="shared" si="3"/>
        <v>0</v>
      </c>
      <c r="P98" s="323"/>
    </row>
    <row r="99" spans="1:16" x14ac:dyDescent="0.2">
      <c r="A99" s="247" t="s">
        <v>1476</v>
      </c>
      <c r="B99" s="249"/>
      <c r="C99" s="249"/>
      <c r="D99" s="13" t="s">
        <v>53</v>
      </c>
      <c r="E99" s="13"/>
      <c r="F99" s="13"/>
      <c r="G99" s="13"/>
      <c r="H99" s="13"/>
      <c r="I99" s="431">
        <f t="shared" si="6"/>
        <v>0</v>
      </c>
      <c r="J99" s="431"/>
      <c r="K99" s="431">
        <f t="shared" ref="K99:K164" si="8">H99</f>
        <v>0</v>
      </c>
      <c r="L99" s="470"/>
      <c r="M99" s="431">
        <f t="shared" ref="M99:M148" si="9">H99</f>
        <v>0</v>
      </c>
      <c r="N99" s="349">
        <f t="shared" si="3"/>
        <v>0</v>
      </c>
    </row>
    <row r="100" spans="1:16" ht="31.5" customHeight="1" x14ac:dyDescent="0.2">
      <c r="A100" s="14" t="s">
        <v>1830</v>
      </c>
      <c r="B100" s="9"/>
      <c r="C100" s="9"/>
      <c r="D100" s="452" t="s">
        <v>444</v>
      </c>
      <c r="E100" s="9" t="s">
        <v>41</v>
      </c>
      <c r="F100" s="499">
        <v>56.4</v>
      </c>
      <c r="G100" s="10"/>
      <c r="H100" s="10">
        <f>G100*F100</f>
        <v>0</v>
      </c>
      <c r="I100" s="431">
        <f t="shared" si="6"/>
        <v>0</v>
      </c>
      <c r="J100" s="431"/>
      <c r="K100" s="431">
        <f t="shared" si="8"/>
        <v>0</v>
      </c>
      <c r="L100" s="222"/>
      <c r="M100" s="431">
        <f t="shared" si="9"/>
        <v>0</v>
      </c>
      <c r="N100" s="349">
        <f t="shared" si="3"/>
        <v>0</v>
      </c>
    </row>
    <row r="101" spans="1:16" ht="36" x14ac:dyDescent="0.2">
      <c r="A101" s="14" t="s">
        <v>1831</v>
      </c>
      <c r="B101" s="9"/>
      <c r="C101" s="9"/>
      <c r="D101" s="452" t="s">
        <v>54</v>
      </c>
      <c r="E101" s="9" t="s">
        <v>33</v>
      </c>
      <c r="F101" s="499">
        <f>(176.6*1.15)+50</f>
        <v>253.08999999999997</v>
      </c>
      <c r="G101" s="10"/>
      <c r="H101" s="10">
        <f t="shared" si="7"/>
        <v>0</v>
      </c>
      <c r="I101" s="431">
        <f t="shared" si="6"/>
        <v>0</v>
      </c>
      <c r="J101" s="431"/>
      <c r="K101" s="431">
        <f t="shared" si="8"/>
        <v>0</v>
      </c>
      <c r="L101" s="222"/>
      <c r="M101" s="431">
        <f t="shared" si="9"/>
        <v>0</v>
      </c>
      <c r="N101" s="349">
        <f t="shared" si="3"/>
        <v>0</v>
      </c>
    </row>
    <row r="102" spans="1:16" ht="24" x14ac:dyDescent="0.2">
      <c r="A102" s="14" t="s">
        <v>1832</v>
      </c>
      <c r="B102" s="9"/>
      <c r="C102" s="9"/>
      <c r="D102" s="452" t="s">
        <v>50</v>
      </c>
      <c r="E102" s="9" t="s">
        <v>49</v>
      </c>
      <c r="F102" s="499">
        <v>400</v>
      </c>
      <c r="G102" s="10"/>
      <c r="H102" s="10">
        <f t="shared" si="7"/>
        <v>0</v>
      </c>
      <c r="I102" s="431">
        <f t="shared" si="6"/>
        <v>0</v>
      </c>
      <c r="J102" s="431"/>
      <c r="K102" s="431">
        <f t="shared" si="8"/>
        <v>0</v>
      </c>
      <c r="L102" s="222"/>
      <c r="M102" s="431">
        <f t="shared" si="9"/>
        <v>0</v>
      </c>
      <c r="N102" s="349">
        <f t="shared" si="3"/>
        <v>0</v>
      </c>
    </row>
    <row r="103" spans="1:16" ht="24" x14ac:dyDescent="0.2">
      <c r="A103" s="14" t="s">
        <v>1833</v>
      </c>
      <c r="B103" s="9"/>
      <c r="C103" s="9"/>
      <c r="D103" s="452" t="s">
        <v>443</v>
      </c>
      <c r="E103" s="9" t="s">
        <v>49</v>
      </c>
      <c r="F103" s="499">
        <v>1600</v>
      </c>
      <c r="G103" s="10"/>
      <c r="H103" s="10">
        <f t="shared" si="7"/>
        <v>0</v>
      </c>
      <c r="I103" s="431">
        <f t="shared" si="6"/>
        <v>0</v>
      </c>
      <c r="J103" s="431"/>
      <c r="K103" s="431">
        <f t="shared" si="8"/>
        <v>0</v>
      </c>
      <c r="L103" s="222"/>
      <c r="M103" s="431">
        <f t="shared" si="9"/>
        <v>0</v>
      </c>
      <c r="N103" s="349">
        <f t="shared" si="3"/>
        <v>0</v>
      </c>
    </row>
    <row r="104" spans="1:16" ht="24" x14ac:dyDescent="0.2">
      <c r="A104" s="14" t="s">
        <v>1834</v>
      </c>
      <c r="B104" s="9"/>
      <c r="C104" s="9"/>
      <c r="D104" s="452" t="s">
        <v>51</v>
      </c>
      <c r="E104" s="9" t="s">
        <v>49</v>
      </c>
      <c r="F104" s="499">
        <v>2810</v>
      </c>
      <c r="G104" s="10"/>
      <c r="H104" s="10">
        <f t="shared" si="7"/>
        <v>0</v>
      </c>
      <c r="I104" s="431">
        <f t="shared" si="6"/>
        <v>0</v>
      </c>
      <c r="J104" s="431"/>
      <c r="K104" s="431">
        <f t="shared" si="8"/>
        <v>0</v>
      </c>
      <c r="L104" s="222"/>
      <c r="M104" s="431">
        <f t="shared" si="9"/>
        <v>0</v>
      </c>
      <c r="N104" s="349">
        <f t="shared" si="3"/>
        <v>0</v>
      </c>
    </row>
    <row r="105" spans="1:16" ht="25.5" x14ac:dyDescent="0.2">
      <c r="A105" s="14" t="s">
        <v>1835</v>
      </c>
      <c r="B105" s="9"/>
      <c r="C105" s="9"/>
      <c r="D105" s="8" t="s">
        <v>52</v>
      </c>
      <c r="E105" s="9" t="s">
        <v>49</v>
      </c>
      <c r="F105" s="499">
        <v>3200</v>
      </c>
      <c r="G105" s="10"/>
      <c r="H105" s="10">
        <f>G105*F105</f>
        <v>0</v>
      </c>
      <c r="I105" s="431">
        <f t="shared" si="6"/>
        <v>0</v>
      </c>
      <c r="J105" s="431"/>
      <c r="K105" s="431">
        <f t="shared" si="8"/>
        <v>0</v>
      </c>
      <c r="L105" s="222"/>
      <c r="M105" s="431">
        <f t="shared" si="9"/>
        <v>0</v>
      </c>
      <c r="N105" s="349">
        <f t="shared" si="3"/>
        <v>0</v>
      </c>
    </row>
    <row r="106" spans="1:16" ht="30.75" customHeight="1" x14ac:dyDescent="0.2">
      <c r="A106" s="14" t="s">
        <v>1836</v>
      </c>
      <c r="B106" s="9"/>
      <c r="C106" s="9"/>
      <c r="D106" s="8" t="s">
        <v>1085</v>
      </c>
      <c r="E106" s="9" t="s">
        <v>49</v>
      </c>
      <c r="F106" s="499">
        <v>120</v>
      </c>
      <c r="G106" s="10"/>
      <c r="H106" s="10">
        <f>G106*F106</f>
        <v>0</v>
      </c>
      <c r="I106" s="431">
        <f t="shared" si="6"/>
        <v>0</v>
      </c>
      <c r="J106" s="431"/>
      <c r="K106" s="431">
        <f t="shared" si="8"/>
        <v>0</v>
      </c>
      <c r="L106" s="222"/>
      <c r="M106" s="431">
        <f t="shared" si="9"/>
        <v>0</v>
      </c>
      <c r="N106" s="349">
        <f t="shared" si="3"/>
        <v>0</v>
      </c>
    </row>
    <row r="107" spans="1:16" ht="38.25" x14ac:dyDescent="0.2">
      <c r="A107" s="14" t="s">
        <v>1837</v>
      </c>
      <c r="B107" s="9"/>
      <c r="C107" s="9"/>
      <c r="D107" s="8" t="s">
        <v>552</v>
      </c>
      <c r="E107" s="9" t="s">
        <v>41</v>
      </c>
      <c r="F107" s="499">
        <v>97</v>
      </c>
      <c r="G107" s="10"/>
      <c r="H107" s="10">
        <f>G107*F107</f>
        <v>0</v>
      </c>
      <c r="I107" s="431">
        <f t="shared" si="6"/>
        <v>0</v>
      </c>
      <c r="J107" s="431"/>
      <c r="K107" s="431">
        <f t="shared" si="8"/>
        <v>0</v>
      </c>
      <c r="L107" s="222"/>
      <c r="M107" s="431">
        <f t="shared" si="9"/>
        <v>0</v>
      </c>
      <c r="N107" s="349">
        <f t="shared" si="3"/>
        <v>0</v>
      </c>
    </row>
    <row r="108" spans="1:16" x14ac:dyDescent="0.2">
      <c r="A108" s="248"/>
      <c r="B108" s="963" t="s">
        <v>15</v>
      </c>
      <c r="C108" s="963"/>
      <c r="D108" s="963"/>
      <c r="E108" s="963"/>
      <c r="F108" s="963"/>
      <c r="G108" s="963"/>
      <c r="H108" s="12">
        <f>SUM(H79:H107)</f>
        <v>0</v>
      </c>
      <c r="I108" s="431"/>
      <c r="J108" s="431"/>
      <c r="K108" s="431"/>
      <c r="L108" s="333"/>
      <c r="M108" s="431">
        <f t="shared" si="9"/>
        <v>0</v>
      </c>
      <c r="N108" s="349"/>
    </row>
    <row r="109" spans="1:16" ht="15" customHeight="1" x14ac:dyDescent="0.2">
      <c r="A109" s="244">
        <v>7</v>
      </c>
      <c r="B109" s="195"/>
      <c r="C109" s="195"/>
      <c r="D109" s="196" t="s">
        <v>55</v>
      </c>
      <c r="E109" s="196"/>
      <c r="F109" s="196"/>
      <c r="G109" s="196"/>
      <c r="H109" s="196"/>
      <c r="I109" s="431">
        <f t="shared" si="6"/>
        <v>0</v>
      </c>
      <c r="J109" s="431"/>
      <c r="K109" s="431">
        <f t="shared" si="8"/>
        <v>0</v>
      </c>
      <c r="L109" s="469"/>
      <c r="M109" s="431">
        <f t="shared" si="9"/>
        <v>0</v>
      </c>
      <c r="N109" s="349">
        <f t="shared" si="3"/>
        <v>0</v>
      </c>
    </row>
    <row r="110" spans="1:16" x14ac:dyDescent="0.2">
      <c r="A110" s="247" t="s">
        <v>242</v>
      </c>
      <c r="B110" s="245"/>
      <c r="C110" s="245"/>
      <c r="D110" s="960" t="s">
        <v>1087</v>
      </c>
      <c r="E110" s="960"/>
      <c r="F110" s="960"/>
      <c r="G110" s="960"/>
      <c r="H110" s="960"/>
      <c r="I110" s="431">
        <f t="shared" si="6"/>
        <v>0</v>
      </c>
      <c r="J110" s="431"/>
      <c r="K110" s="431">
        <f t="shared" si="8"/>
        <v>0</v>
      </c>
      <c r="L110" s="471"/>
      <c r="M110" s="431">
        <f t="shared" si="9"/>
        <v>0</v>
      </c>
      <c r="N110" s="349">
        <f t="shared" si="3"/>
        <v>0</v>
      </c>
    </row>
    <row r="111" spans="1:16" ht="38.25" x14ac:dyDescent="0.2">
      <c r="A111" s="14" t="s">
        <v>507</v>
      </c>
      <c r="B111" s="9"/>
      <c r="C111" s="9"/>
      <c r="D111" s="8" t="s">
        <v>56</v>
      </c>
      <c r="E111" s="9" t="s">
        <v>41</v>
      </c>
      <c r="F111" s="10">
        <v>54.5</v>
      </c>
      <c r="G111" s="10"/>
      <c r="H111" s="10">
        <f t="shared" ref="H111:H119" si="10">G111*F111</f>
        <v>0</v>
      </c>
      <c r="I111" s="431">
        <f t="shared" si="6"/>
        <v>0</v>
      </c>
      <c r="J111" s="431"/>
      <c r="K111" s="431">
        <f t="shared" si="8"/>
        <v>0</v>
      </c>
      <c r="L111" s="222"/>
      <c r="M111" s="431">
        <f t="shared" si="9"/>
        <v>0</v>
      </c>
      <c r="N111" s="349">
        <f t="shared" si="3"/>
        <v>0</v>
      </c>
    </row>
    <row r="112" spans="1:16" ht="40.5" customHeight="1" x14ac:dyDescent="0.2">
      <c r="A112" s="14" t="s">
        <v>724</v>
      </c>
      <c r="B112" s="9"/>
      <c r="C112" s="9"/>
      <c r="D112" s="8" t="s">
        <v>774</v>
      </c>
      <c r="E112" s="9" t="s">
        <v>33</v>
      </c>
      <c r="F112" s="10">
        <v>585</v>
      </c>
      <c r="G112" s="10"/>
      <c r="H112" s="10">
        <f t="shared" si="10"/>
        <v>0</v>
      </c>
      <c r="I112" s="431">
        <f t="shared" si="6"/>
        <v>0</v>
      </c>
      <c r="J112" s="431"/>
      <c r="K112" s="431">
        <f t="shared" si="8"/>
        <v>0</v>
      </c>
      <c r="L112" s="222"/>
      <c r="M112" s="431">
        <f t="shared" si="9"/>
        <v>0</v>
      </c>
      <c r="N112" s="349"/>
    </row>
    <row r="113" spans="1:14" ht="42" customHeight="1" x14ac:dyDescent="0.2">
      <c r="A113" s="14" t="s">
        <v>725</v>
      </c>
      <c r="B113" s="9"/>
      <c r="C113" s="9"/>
      <c r="D113" s="452" t="s">
        <v>625</v>
      </c>
      <c r="E113" s="9" t="s">
        <v>33</v>
      </c>
      <c r="F113" s="10">
        <v>30</v>
      </c>
      <c r="G113" s="10"/>
      <c r="H113" s="10">
        <f t="shared" si="10"/>
        <v>0</v>
      </c>
      <c r="I113" s="431">
        <f t="shared" si="6"/>
        <v>0</v>
      </c>
      <c r="J113" s="431"/>
      <c r="K113" s="431">
        <f t="shared" si="8"/>
        <v>0</v>
      </c>
      <c r="L113" s="222"/>
      <c r="M113" s="431">
        <f t="shared" si="9"/>
        <v>0</v>
      </c>
      <c r="N113" s="349"/>
    </row>
    <row r="114" spans="1:14" ht="38.25" x14ac:dyDescent="0.2">
      <c r="A114" s="14" t="s">
        <v>726</v>
      </c>
      <c r="B114" s="9"/>
      <c r="C114" s="9"/>
      <c r="D114" s="8" t="s">
        <v>559</v>
      </c>
      <c r="E114" s="9" t="s">
        <v>49</v>
      </c>
      <c r="F114" s="10">
        <v>380</v>
      </c>
      <c r="G114" s="10"/>
      <c r="H114" s="10">
        <f t="shared" si="10"/>
        <v>0</v>
      </c>
      <c r="I114" s="431">
        <f t="shared" si="6"/>
        <v>0</v>
      </c>
      <c r="J114" s="431"/>
      <c r="K114" s="431">
        <f t="shared" si="8"/>
        <v>0</v>
      </c>
      <c r="L114" s="222"/>
      <c r="M114" s="431">
        <f t="shared" si="9"/>
        <v>0</v>
      </c>
      <c r="N114" s="349">
        <f t="shared" si="3"/>
        <v>0</v>
      </c>
    </row>
    <row r="115" spans="1:14" ht="38.25" x14ac:dyDescent="0.2">
      <c r="A115" s="14" t="s">
        <v>727</v>
      </c>
      <c r="B115" s="9"/>
      <c r="C115" s="9"/>
      <c r="D115" s="8" t="s">
        <v>561</v>
      </c>
      <c r="E115" s="9" t="s">
        <v>49</v>
      </c>
      <c r="F115" s="10">
        <v>60</v>
      </c>
      <c r="G115" s="10"/>
      <c r="H115" s="10">
        <f t="shared" si="10"/>
        <v>0</v>
      </c>
      <c r="I115" s="431">
        <f t="shared" si="6"/>
        <v>0</v>
      </c>
      <c r="J115" s="431"/>
      <c r="K115" s="431">
        <f t="shared" si="8"/>
        <v>0</v>
      </c>
      <c r="L115" s="222"/>
      <c r="M115" s="431">
        <f t="shared" si="9"/>
        <v>0</v>
      </c>
      <c r="N115" s="349">
        <f t="shared" ref="N115:N175" si="11">H115</f>
        <v>0</v>
      </c>
    </row>
    <row r="116" spans="1:14" ht="38.25" x14ac:dyDescent="0.2">
      <c r="A116" s="14" t="s">
        <v>728</v>
      </c>
      <c r="B116" s="9"/>
      <c r="C116" s="9"/>
      <c r="D116" s="8" t="s">
        <v>562</v>
      </c>
      <c r="E116" s="9" t="s">
        <v>49</v>
      </c>
      <c r="F116" s="10">
        <v>1245</v>
      </c>
      <c r="G116" s="10"/>
      <c r="H116" s="10">
        <f t="shared" si="10"/>
        <v>0</v>
      </c>
      <c r="I116" s="431">
        <f t="shared" si="6"/>
        <v>0</v>
      </c>
      <c r="J116" s="431"/>
      <c r="K116" s="431">
        <f t="shared" si="8"/>
        <v>0</v>
      </c>
      <c r="L116" s="222"/>
      <c r="M116" s="431">
        <f t="shared" si="9"/>
        <v>0</v>
      </c>
      <c r="N116" s="349">
        <f t="shared" si="11"/>
        <v>0</v>
      </c>
    </row>
    <row r="117" spans="1:14" ht="38.25" x14ac:dyDescent="0.2">
      <c r="A117" s="14" t="s">
        <v>729</v>
      </c>
      <c r="B117" s="9"/>
      <c r="C117" s="9"/>
      <c r="D117" s="8" t="s">
        <v>563</v>
      </c>
      <c r="E117" s="9" t="s">
        <v>49</v>
      </c>
      <c r="F117" s="10">
        <v>2087</v>
      </c>
      <c r="G117" s="10"/>
      <c r="H117" s="10">
        <f>G117*F117</f>
        <v>0</v>
      </c>
      <c r="I117" s="431">
        <f t="shared" si="6"/>
        <v>0</v>
      </c>
      <c r="J117" s="431"/>
      <c r="K117" s="431">
        <f t="shared" si="8"/>
        <v>0</v>
      </c>
      <c r="L117" s="222"/>
      <c r="M117" s="431">
        <f t="shared" si="9"/>
        <v>0</v>
      </c>
      <c r="N117" s="349">
        <f t="shared" si="11"/>
        <v>0</v>
      </c>
    </row>
    <row r="118" spans="1:14" ht="38.25" x14ac:dyDescent="0.2">
      <c r="A118" s="14" t="s">
        <v>730</v>
      </c>
      <c r="B118" s="9"/>
      <c r="C118" s="9"/>
      <c r="D118" s="8" t="s">
        <v>564</v>
      </c>
      <c r="E118" s="9" t="s">
        <v>49</v>
      </c>
      <c r="F118" s="10">
        <v>320</v>
      </c>
      <c r="G118" s="10"/>
      <c r="H118" s="10">
        <f t="shared" si="10"/>
        <v>0</v>
      </c>
      <c r="I118" s="431">
        <f t="shared" si="6"/>
        <v>0</v>
      </c>
      <c r="J118" s="431"/>
      <c r="K118" s="431">
        <f t="shared" si="8"/>
        <v>0</v>
      </c>
      <c r="L118" s="222"/>
      <c r="M118" s="431">
        <f t="shared" si="9"/>
        <v>0</v>
      </c>
      <c r="N118" s="349">
        <f t="shared" si="11"/>
        <v>0</v>
      </c>
    </row>
    <row r="119" spans="1:14" ht="42" customHeight="1" x14ac:dyDescent="0.2">
      <c r="A119" s="14" t="s">
        <v>731</v>
      </c>
      <c r="B119" s="9"/>
      <c r="C119" s="9"/>
      <c r="D119" s="8" t="s">
        <v>1086</v>
      </c>
      <c r="E119" s="9" t="s">
        <v>49</v>
      </c>
      <c r="F119" s="10">
        <v>500</v>
      </c>
      <c r="G119" s="10"/>
      <c r="H119" s="10">
        <f t="shared" si="10"/>
        <v>0</v>
      </c>
      <c r="I119" s="431">
        <f t="shared" si="6"/>
        <v>0</v>
      </c>
      <c r="J119" s="431"/>
      <c r="K119" s="431">
        <f t="shared" si="8"/>
        <v>0</v>
      </c>
      <c r="L119" s="222"/>
      <c r="M119" s="431">
        <f t="shared" si="9"/>
        <v>0</v>
      </c>
      <c r="N119" s="349">
        <f t="shared" si="11"/>
        <v>0</v>
      </c>
    </row>
    <row r="120" spans="1:14" ht="38.25" x14ac:dyDescent="0.2">
      <c r="A120" s="14" t="s">
        <v>1506</v>
      </c>
      <c r="B120" s="377"/>
      <c r="C120" s="9"/>
      <c r="D120" s="8" t="s">
        <v>620</v>
      </c>
      <c r="E120" s="378" t="s">
        <v>41</v>
      </c>
      <c r="F120" s="379">
        <v>54.5</v>
      </c>
      <c r="G120" s="379"/>
      <c r="H120" s="379">
        <f>ROUND(F120*G120,2)</f>
        <v>0</v>
      </c>
      <c r="I120" s="431">
        <f t="shared" si="6"/>
        <v>0</v>
      </c>
      <c r="J120" s="431"/>
      <c r="K120" s="431">
        <f t="shared" si="8"/>
        <v>0</v>
      </c>
      <c r="L120" s="431"/>
      <c r="M120" s="431">
        <f t="shared" si="9"/>
        <v>0</v>
      </c>
      <c r="N120" s="349"/>
    </row>
    <row r="121" spans="1:14" x14ac:dyDescent="0.2">
      <c r="A121" s="247" t="s">
        <v>243</v>
      </c>
      <c r="B121" s="249"/>
      <c r="C121" s="249"/>
      <c r="D121" s="13" t="s">
        <v>1088</v>
      </c>
      <c r="E121" s="13"/>
      <c r="F121" s="13"/>
      <c r="G121" s="13"/>
      <c r="H121" s="10"/>
      <c r="I121" s="431">
        <f t="shared" si="6"/>
        <v>0</v>
      </c>
      <c r="J121" s="431"/>
      <c r="K121" s="431">
        <f t="shared" si="8"/>
        <v>0</v>
      </c>
      <c r="L121" s="222"/>
      <c r="M121" s="431">
        <f t="shared" si="9"/>
        <v>0</v>
      </c>
      <c r="N121" s="349">
        <f t="shared" si="11"/>
        <v>0</v>
      </c>
    </row>
    <row r="122" spans="1:14" ht="38.25" x14ac:dyDescent="0.2">
      <c r="A122" s="14" t="s">
        <v>508</v>
      </c>
      <c r="B122" s="9"/>
      <c r="C122" s="9"/>
      <c r="D122" s="8" t="s">
        <v>56</v>
      </c>
      <c r="E122" s="9" t="s">
        <v>41</v>
      </c>
      <c r="F122" s="10">
        <v>89.16</v>
      </c>
      <c r="G122" s="10"/>
      <c r="H122" s="10">
        <f t="shared" ref="H122:H130" si="12">G122*F122</f>
        <v>0</v>
      </c>
      <c r="I122" s="431">
        <f t="shared" si="6"/>
        <v>0</v>
      </c>
      <c r="J122" s="431"/>
      <c r="K122" s="431">
        <f t="shared" si="8"/>
        <v>0</v>
      </c>
      <c r="L122" s="222"/>
      <c r="M122" s="431">
        <f t="shared" si="9"/>
        <v>0</v>
      </c>
      <c r="N122" s="349">
        <f t="shared" si="11"/>
        <v>0</v>
      </c>
    </row>
    <row r="123" spans="1:14" ht="38.25" x14ac:dyDescent="0.2">
      <c r="A123" s="14" t="s">
        <v>732</v>
      </c>
      <c r="B123" s="9"/>
      <c r="C123" s="9"/>
      <c r="D123" s="380" t="s">
        <v>58</v>
      </c>
      <c r="E123" s="9" t="s">
        <v>33</v>
      </c>
      <c r="F123" s="499">
        <v>961</v>
      </c>
      <c r="G123" s="10"/>
      <c r="H123" s="10">
        <f t="shared" si="12"/>
        <v>0</v>
      </c>
      <c r="I123" s="431">
        <f t="shared" si="6"/>
        <v>0</v>
      </c>
      <c r="J123" s="431"/>
      <c r="K123" s="431">
        <f t="shared" si="8"/>
        <v>0</v>
      </c>
      <c r="L123" s="222"/>
      <c r="M123" s="431">
        <f t="shared" si="9"/>
        <v>0</v>
      </c>
      <c r="N123" s="349">
        <f t="shared" si="11"/>
        <v>0</v>
      </c>
    </row>
    <row r="124" spans="1:14" ht="38.25" x14ac:dyDescent="0.2">
      <c r="A124" s="14" t="s">
        <v>733</v>
      </c>
      <c r="B124" s="9"/>
      <c r="C124" s="9"/>
      <c r="D124" s="380" t="s">
        <v>565</v>
      </c>
      <c r="E124" s="9" t="s">
        <v>49</v>
      </c>
      <c r="F124" s="499">
        <v>650</v>
      </c>
      <c r="G124" s="10"/>
      <c r="H124" s="10">
        <f t="shared" si="12"/>
        <v>0</v>
      </c>
      <c r="I124" s="431">
        <f t="shared" si="6"/>
        <v>0</v>
      </c>
      <c r="J124" s="431"/>
      <c r="K124" s="431">
        <f t="shared" si="8"/>
        <v>0</v>
      </c>
      <c r="L124" s="222"/>
      <c r="M124" s="431">
        <f t="shared" si="9"/>
        <v>0</v>
      </c>
      <c r="N124" s="349">
        <f t="shared" si="11"/>
        <v>0</v>
      </c>
    </row>
    <row r="125" spans="1:14" ht="51" x14ac:dyDescent="0.2">
      <c r="A125" s="14" t="s">
        <v>734</v>
      </c>
      <c r="B125" s="9"/>
      <c r="C125" s="9"/>
      <c r="D125" s="8" t="s">
        <v>57</v>
      </c>
      <c r="E125" s="9" t="s">
        <v>49</v>
      </c>
      <c r="F125" s="499">
        <f>279*1.5</f>
        <v>418.5</v>
      </c>
      <c r="G125" s="10"/>
      <c r="H125" s="10">
        <f t="shared" si="12"/>
        <v>0</v>
      </c>
      <c r="I125" s="431">
        <f t="shared" si="6"/>
        <v>0</v>
      </c>
      <c r="J125" s="431"/>
      <c r="K125" s="431">
        <f t="shared" si="8"/>
        <v>0</v>
      </c>
      <c r="L125" s="222"/>
      <c r="M125" s="431">
        <f t="shared" si="9"/>
        <v>0</v>
      </c>
      <c r="N125" s="349">
        <f t="shared" si="11"/>
        <v>0</v>
      </c>
    </row>
    <row r="126" spans="1:14" ht="38.25" x14ac:dyDescent="0.2">
      <c r="A126" s="14" t="s">
        <v>735</v>
      </c>
      <c r="B126" s="9"/>
      <c r="C126" s="9"/>
      <c r="D126" s="8" t="s">
        <v>559</v>
      </c>
      <c r="E126" s="9" t="s">
        <v>49</v>
      </c>
      <c r="F126" s="499">
        <v>1525</v>
      </c>
      <c r="G126" s="10"/>
      <c r="H126" s="10">
        <f t="shared" si="12"/>
        <v>0</v>
      </c>
      <c r="I126" s="431">
        <f t="shared" si="6"/>
        <v>0</v>
      </c>
      <c r="J126" s="431"/>
      <c r="K126" s="431">
        <f t="shared" si="8"/>
        <v>0</v>
      </c>
      <c r="L126" s="222"/>
      <c r="M126" s="431">
        <f t="shared" si="9"/>
        <v>0</v>
      </c>
      <c r="N126" s="349">
        <f t="shared" si="11"/>
        <v>0</v>
      </c>
    </row>
    <row r="127" spans="1:14" ht="38.25" x14ac:dyDescent="0.2">
      <c r="A127" s="14" t="s">
        <v>736</v>
      </c>
      <c r="B127" s="9"/>
      <c r="C127" s="9"/>
      <c r="D127" s="8" t="s">
        <v>566</v>
      </c>
      <c r="E127" s="9" t="s">
        <v>49</v>
      </c>
      <c r="F127" s="10">
        <f>59</f>
        <v>59</v>
      </c>
      <c r="G127" s="10"/>
      <c r="H127" s="10">
        <f t="shared" si="12"/>
        <v>0</v>
      </c>
      <c r="I127" s="431">
        <f t="shared" si="6"/>
        <v>0</v>
      </c>
      <c r="J127" s="431"/>
      <c r="K127" s="431">
        <f t="shared" si="8"/>
        <v>0</v>
      </c>
      <c r="L127" s="222"/>
      <c r="M127" s="431">
        <f t="shared" si="9"/>
        <v>0</v>
      </c>
      <c r="N127" s="349">
        <f t="shared" si="11"/>
        <v>0</v>
      </c>
    </row>
    <row r="128" spans="1:14" ht="38.25" x14ac:dyDescent="0.2">
      <c r="A128" s="14" t="s">
        <v>737</v>
      </c>
      <c r="B128" s="9"/>
      <c r="C128" s="9"/>
      <c r="D128" s="8" t="s">
        <v>562</v>
      </c>
      <c r="E128" s="9" t="s">
        <v>49</v>
      </c>
      <c r="F128" s="10">
        <v>3912</v>
      </c>
      <c r="G128" s="10"/>
      <c r="H128" s="10">
        <f t="shared" si="12"/>
        <v>0</v>
      </c>
      <c r="I128" s="431">
        <f t="shared" si="6"/>
        <v>0</v>
      </c>
      <c r="J128" s="431"/>
      <c r="K128" s="431">
        <f t="shared" si="8"/>
        <v>0</v>
      </c>
      <c r="L128" s="222"/>
      <c r="M128" s="431">
        <f t="shared" si="9"/>
        <v>0</v>
      </c>
      <c r="N128" s="349">
        <f t="shared" si="11"/>
        <v>0</v>
      </c>
    </row>
    <row r="129" spans="1:14" ht="38.25" x14ac:dyDescent="0.2">
      <c r="A129" s="14" t="s">
        <v>738</v>
      </c>
      <c r="B129" s="9"/>
      <c r="C129" s="9"/>
      <c r="D129" s="8" t="s">
        <v>563</v>
      </c>
      <c r="E129" s="9" t="s">
        <v>49</v>
      </c>
      <c r="F129" s="10">
        <v>3051</v>
      </c>
      <c r="G129" s="10"/>
      <c r="H129" s="10">
        <f t="shared" si="12"/>
        <v>0</v>
      </c>
      <c r="I129" s="431">
        <f t="shared" si="6"/>
        <v>0</v>
      </c>
      <c r="J129" s="431"/>
      <c r="K129" s="431">
        <f t="shared" si="8"/>
        <v>0</v>
      </c>
      <c r="L129" s="222"/>
      <c r="M129" s="431">
        <f t="shared" si="9"/>
        <v>0</v>
      </c>
      <c r="N129" s="349">
        <f t="shared" si="11"/>
        <v>0</v>
      </c>
    </row>
    <row r="130" spans="1:14" ht="51" x14ac:dyDescent="0.2">
      <c r="A130" s="14" t="s">
        <v>1838</v>
      </c>
      <c r="B130" s="9"/>
      <c r="C130" s="9"/>
      <c r="D130" s="8" t="s">
        <v>1086</v>
      </c>
      <c r="E130" s="9" t="s">
        <v>421</v>
      </c>
      <c r="F130" s="10">
        <v>600</v>
      </c>
      <c r="G130" s="10"/>
      <c r="H130" s="10">
        <f t="shared" si="12"/>
        <v>0</v>
      </c>
      <c r="I130" s="431">
        <f t="shared" si="6"/>
        <v>0</v>
      </c>
      <c r="J130" s="431"/>
      <c r="K130" s="431">
        <f t="shared" si="8"/>
        <v>0</v>
      </c>
      <c r="L130" s="222"/>
      <c r="M130" s="431">
        <f t="shared" si="9"/>
        <v>0</v>
      </c>
      <c r="N130" s="349">
        <f t="shared" si="11"/>
        <v>0</v>
      </c>
    </row>
    <row r="131" spans="1:14" ht="38.25" x14ac:dyDescent="0.2">
      <c r="A131" s="14" t="s">
        <v>1839</v>
      </c>
      <c r="B131" s="377"/>
      <c r="C131" s="9"/>
      <c r="D131" s="8" t="s">
        <v>620</v>
      </c>
      <c r="E131" s="378" t="s">
        <v>41</v>
      </c>
      <c r="F131" s="379">
        <v>89.16</v>
      </c>
      <c r="G131" s="379"/>
      <c r="H131" s="379">
        <f>ROUND(F131*G131,2)</f>
        <v>0</v>
      </c>
      <c r="I131" s="431">
        <f t="shared" si="6"/>
        <v>0</v>
      </c>
      <c r="J131" s="431"/>
      <c r="K131" s="431">
        <f t="shared" si="8"/>
        <v>0</v>
      </c>
      <c r="L131" s="222"/>
      <c r="M131" s="431"/>
      <c r="N131" s="349"/>
    </row>
    <row r="132" spans="1:14" x14ac:dyDescent="0.2">
      <c r="A132" s="247" t="s">
        <v>509</v>
      </c>
      <c r="B132" s="249"/>
      <c r="C132" s="249"/>
      <c r="D132" s="13" t="s">
        <v>947</v>
      </c>
      <c r="E132" s="13"/>
      <c r="F132" s="13"/>
      <c r="G132" s="13"/>
      <c r="H132" s="10"/>
      <c r="I132" s="431">
        <f t="shared" si="6"/>
        <v>0</v>
      </c>
      <c r="J132" s="431"/>
      <c r="K132" s="431">
        <f t="shared" si="8"/>
        <v>0</v>
      </c>
      <c r="L132" s="222"/>
      <c r="M132" s="431">
        <f t="shared" si="9"/>
        <v>0</v>
      </c>
      <c r="N132" s="349">
        <f t="shared" si="11"/>
        <v>0</v>
      </c>
    </row>
    <row r="133" spans="1:14" ht="42" customHeight="1" x14ac:dyDescent="0.2">
      <c r="A133" s="14" t="s">
        <v>510</v>
      </c>
      <c r="B133" s="9"/>
      <c r="C133" s="9"/>
      <c r="D133" s="8" t="s">
        <v>940</v>
      </c>
      <c r="E133" s="9" t="s">
        <v>33</v>
      </c>
      <c r="F133" s="10">
        <v>1134.83</v>
      </c>
      <c r="G133" s="10"/>
      <c r="H133" s="10">
        <f t="shared" ref="H133:H138" si="13">G133*F133</f>
        <v>0</v>
      </c>
      <c r="I133" s="431">
        <f t="shared" si="6"/>
        <v>0</v>
      </c>
      <c r="J133" s="431"/>
      <c r="K133" s="431">
        <f t="shared" si="8"/>
        <v>0</v>
      </c>
      <c r="L133" s="222"/>
      <c r="M133" s="431"/>
      <c r="N133" s="349"/>
    </row>
    <row r="134" spans="1:14" ht="36.75" customHeight="1" x14ac:dyDescent="0.2">
      <c r="A134" s="14" t="s">
        <v>1840</v>
      </c>
      <c r="B134" s="9"/>
      <c r="C134" s="9"/>
      <c r="D134" s="8" t="s">
        <v>984</v>
      </c>
      <c r="E134" s="9" t="s">
        <v>49</v>
      </c>
      <c r="F134" s="10">
        <v>2149</v>
      </c>
      <c r="G134" s="10"/>
      <c r="H134" s="10">
        <f t="shared" si="13"/>
        <v>0</v>
      </c>
      <c r="I134" s="431">
        <f t="shared" si="6"/>
        <v>0</v>
      </c>
      <c r="J134" s="431"/>
      <c r="K134" s="431"/>
      <c r="L134" s="222"/>
      <c r="M134" s="431"/>
      <c r="N134" s="349"/>
    </row>
    <row r="135" spans="1:14" ht="36" customHeight="1" x14ac:dyDescent="0.2">
      <c r="A135" s="14" t="s">
        <v>1841</v>
      </c>
      <c r="B135" s="9"/>
      <c r="C135" s="9"/>
      <c r="D135" s="8" t="s">
        <v>985</v>
      </c>
      <c r="E135" s="9" t="s">
        <v>49</v>
      </c>
      <c r="F135" s="10">
        <v>862</v>
      </c>
      <c r="G135" s="10"/>
      <c r="H135" s="10">
        <f t="shared" si="13"/>
        <v>0</v>
      </c>
      <c r="I135" s="431">
        <f t="shared" si="6"/>
        <v>0</v>
      </c>
      <c r="J135" s="431"/>
      <c r="K135" s="431">
        <f t="shared" si="8"/>
        <v>0</v>
      </c>
      <c r="L135" s="222"/>
      <c r="M135" s="431">
        <f t="shared" si="9"/>
        <v>0</v>
      </c>
      <c r="N135" s="349"/>
    </row>
    <row r="136" spans="1:14" ht="38.25" x14ac:dyDescent="0.2">
      <c r="A136" s="14" t="s">
        <v>1842</v>
      </c>
      <c r="B136" s="9"/>
      <c r="C136" s="9"/>
      <c r="D136" s="8" t="s">
        <v>941</v>
      </c>
      <c r="E136" s="9" t="s">
        <v>49</v>
      </c>
      <c r="F136" s="10">
        <f>630+2250</f>
        <v>2880</v>
      </c>
      <c r="G136" s="10"/>
      <c r="H136" s="10">
        <f t="shared" si="13"/>
        <v>0</v>
      </c>
      <c r="I136" s="431">
        <f t="shared" si="6"/>
        <v>0</v>
      </c>
      <c r="J136" s="431"/>
      <c r="K136" s="431"/>
      <c r="L136" s="222"/>
      <c r="M136" s="431"/>
      <c r="N136" s="349"/>
    </row>
    <row r="137" spans="1:14" ht="44.25" customHeight="1" x14ac:dyDescent="0.2">
      <c r="A137" s="14" t="s">
        <v>1843</v>
      </c>
      <c r="B137" s="9"/>
      <c r="C137" s="9"/>
      <c r="D137" s="8" t="s">
        <v>986</v>
      </c>
      <c r="E137" s="9" t="s">
        <v>49</v>
      </c>
      <c r="F137" s="10">
        <v>1877</v>
      </c>
      <c r="G137" s="10"/>
      <c r="H137" s="10">
        <f t="shared" si="13"/>
        <v>0</v>
      </c>
      <c r="I137" s="431">
        <f t="shared" si="6"/>
        <v>0</v>
      </c>
      <c r="J137" s="431"/>
      <c r="K137" s="431"/>
      <c r="L137" s="222"/>
      <c r="M137" s="431"/>
      <c r="N137" s="349"/>
    </row>
    <row r="138" spans="1:14" ht="34.5" customHeight="1" x14ac:dyDescent="0.2">
      <c r="A138" s="14" t="s">
        <v>852</v>
      </c>
      <c r="B138" s="9"/>
      <c r="C138" s="9"/>
      <c r="D138" s="8" t="s">
        <v>1047</v>
      </c>
      <c r="E138" s="9" t="s">
        <v>49</v>
      </c>
      <c r="F138" s="10">
        <v>1650</v>
      </c>
      <c r="G138" s="10"/>
      <c r="H138" s="10">
        <f t="shared" si="13"/>
        <v>0</v>
      </c>
      <c r="I138" s="431">
        <f t="shared" si="6"/>
        <v>0</v>
      </c>
      <c r="J138" s="431"/>
      <c r="K138" s="431"/>
      <c r="L138" s="222"/>
      <c r="M138" s="431"/>
      <c r="N138" s="349"/>
    </row>
    <row r="139" spans="1:14" ht="38.25" x14ac:dyDescent="0.2">
      <c r="A139" s="14" t="s">
        <v>853</v>
      </c>
      <c r="B139" s="9"/>
      <c r="C139" s="9"/>
      <c r="D139" s="8" t="s">
        <v>948</v>
      </c>
      <c r="E139" s="9" t="s">
        <v>604</v>
      </c>
      <c r="F139" s="10">
        <v>6.2</v>
      </c>
      <c r="G139" s="10"/>
      <c r="H139" s="10">
        <f>G139*F139</f>
        <v>0</v>
      </c>
      <c r="I139" s="431">
        <f t="shared" si="6"/>
        <v>0</v>
      </c>
      <c r="J139" s="431"/>
      <c r="K139" s="431"/>
      <c r="L139" s="222"/>
      <c r="M139" s="431"/>
      <c r="N139" s="349"/>
    </row>
    <row r="140" spans="1:14" ht="38.25" x14ac:dyDescent="0.2">
      <c r="A140" s="14" t="s">
        <v>739</v>
      </c>
      <c r="B140" s="381" t="str">
        <f>'CPU - EDIFICAÇÃO'!A70</f>
        <v>CPU-09</v>
      </c>
      <c r="C140" s="9" t="s">
        <v>902</v>
      </c>
      <c r="D140" s="8" t="s">
        <v>942</v>
      </c>
      <c r="E140" s="9" t="s">
        <v>41</v>
      </c>
      <c r="F140" s="10">
        <v>131</v>
      </c>
      <c r="G140" s="10"/>
      <c r="H140" s="10">
        <f>G140*F140</f>
        <v>0</v>
      </c>
      <c r="I140" s="431">
        <f t="shared" si="6"/>
        <v>0</v>
      </c>
      <c r="J140" s="431"/>
      <c r="K140" s="431">
        <f t="shared" si="8"/>
        <v>0</v>
      </c>
      <c r="L140" s="222"/>
      <c r="M140" s="431"/>
      <c r="N140" s="349"/>
    </row>
    <row r="141" spans="1:14" ht="38.25" x14ac:dyDescent="0.2">
      <c r="A141" s="14" t="s">
        <v>1844</v>
      </c>
      <c r="B141" s="377"/>
      <c r="C141" s="9"/>
      <c r="D141" s="8" t="s">
        <v>620</v>
      </c>
      <c r="E141" s="378" t="s">
        <v>41</v>
      </c>
      <c r="F141" s="379">
        <v>131</v>
      </c>
      <c r="G141" s="379"/>
      <c r="H141" s="379">
        <f>ROUND(F141*G141,2)</f>
        <v>0</v>
      </c>
      <c r="I141" s="431">
        <f t="shared" si="6"/>
        <v>0</v>
      </c>
      <c r="J141" s="431"/>
      <c r="K141" s="431">
        <f t="shared" si="8"/>
        <v>0</v>
      </c>
      <c r="L141" s="431"/>
      <c r="M141" s="431">
        <f t="shared" si="9"/>
        <v>0</v>
      </c>
      <c r="N141" s="349"/>
    </row>
    <row r="142" spans="1:14" x14ac:dyDescent="0.2">
      <c r="A142" s="247" t="s">
        <v>1845</v>
      </c>
      <c r="B142" s="9"/>
      <c r="C142" s="9"/>
      <c r="D142" s="245" t="s">
        <v>943</v>
      </c>
      <c r="E142" s="9"/>
      <c r="F142" s="10"/>
      <c r="G142" s="10"/>
      <c r="H142" s="10"/>
      <c r="I142" s="431">
        <f t="shared" si="6"/>
        <v>0</v>
      </c>
      <c r="J142" s="431"/>
      <c r="K142" s="431">
        <f t="shared" si="8"/>
        <v>0</v>
      </c>
      <c r="L142" s="222"/>
      <c r="M142" s="431">
        <f t="shared" si="9"/>
        <v>0</v>
      </c>
      <c r="N142" s="349"/>
    </row>
    <row r="143" spans="1:14" ht="51" x14ac:dyDescent="0.2">
      <c r="A143" s="14" t="s">
        <v>1846</v>
      </c>
      <c r="B143" s="9"/>
      <c r="C143" s="9"/>
      <c r="D143" s="8" t="s">
        <v>944</v>
      </c>
      <c r="E143" s="9"/>
      <c r="F143" s="10">
        <v>1169.0999999999999</v>
      </c>
      <c r="G143" s="10"/>
      <c r="H143" s="10">
        <f>G143*F143</f>
        <v>0</v>
      </c>
      <c r="I143" s="431">
        <f t="shared" ref="I143:I206" si="14">H143</f>
        <v>0</v>
      </c>
      <c r="J143" s="431"/>
      <c r="K143" s="431"/>
      <c r="L143" s="222"/>
      <c r="M143" s="431"/>
      <c r="N143" s="349"/>
    </row>
    <row r="144" spans="1:14" ht="25.5" x14ac:dyDescent="0.2">
      <c r="A144" s="14" t="s">
        <v>1847</v>
      </c>
      <c r="B144" s="9"/>
      <c r="C144" s="9"/>
      <c r="D144" s="8" t="s">
        <v>945</v>
      </c>
      <c r="E144" s="9" t="s">
        <v>49</v>
      </c>
      <c r="F144" s="10">
        <v>150</v>
      </c>
      <c r="G144" s="499"/>
      <c r="H144" s="10">
        <f>G144*F144</f>
        <v>0</v>
      </c>
      <c r="I144" s="431">
        <f t="shared" si="14"/>
        <v>0</v>
      </c>
      <c r="J144" s="431"/>
      <c r="K144" s="431">
        <f t="shared" si="8"/>
        <v>0</v>
      </c>
      <c r="L144" s="222"/>
      <c r="M144" s="431">
        <f t="shared" si="9"/>
        <v>0</v>
      </c>
      <c r="N144" s="349"/>
    </row>
    <row r="145" spans="1:15" ht="25.5" x14ac:dyDescent="0.2">
      <c r="A145" s="14" t="s">
        <v>1848</v>
      </c>
      <c r="B145" s="9"/>
      <c r="C145" s="9"/>
      <c r="D145" s="8" t="s">
        <v>946</v>
      </c>
      <c r="E145" s="9" t="s">
        <v>49</v>
      </c>
      <c r="F145" s="10">
        <v>150</v>
      </c>
      <c r="G145" s="499"/>
      <c r="H145" s="10">
        <f>G145*F145</f>
        <v>0</v>
      </c>
      <c r="I145" s="431">
        <f t="shared" si="14"/>
        <v>0</v>
      </c>
      <c r="J145" s="431"/>
      <c r="K145" s="431">
        <f t="shared" si="8"/>
        <v>0</v>
      </c>
      <c r="L145" s="222"/>
      <c r="M145" s="431">
        <f t="shared" si="9"/>
        <v>0</v>
      </c>
      <c r="N145" s="349"/>
    </row>
    <row r="146" spans="1:15" x14ac:dyDescent="0.2">
      <c r="A146" s="12"/>
      <c r="B146" s="963" t="s">
        <v>15</v>
      </c>
      <c r="C146" s="963"/>
      <c r="D146" s="963"/>
      <c r="E146" s="963"/>
      <c r="F146" s="963"/>
      <c r="G146" s="963"/>
      <c r="H146" s="12">
        <f>SUM(H111:H145)</f>
        <v>0</v>
      </c>
      <c r="I146" s="431"/>
      <c r="J146" s="431"/>
      <c r="K146" s="431"/>
      <c r="L146" s="333"/>
      <c r="M146" s="431">
        <f t="shared" si="9"/>
        <v>0</v>
      </c>
      <c r="N146" s="349"/>
      <c r="O146" s="251"/>
    </row>
    <row r="147" spans="1:15" x14ac:dyDescent="0.2">
      <c r="A147" s="244">
        <v>8</v>
      </c>
      <c r="B147" s="195"/>
      <c r="C147" s="195"/>
      <c r="D147" s="196" t="s">
        <v>61</v>
      </c>
      <c r="E147" s="196"/>
      <c r="F147" s="196"/>
      <c r="G147" s="196"/>
      <c r="H147" s="196"/>
      <c r="I147" s="431">
        <f t="shared" si="14"/>
        <v>0</v>
      </c>
      <c r="J147" s="431"/>
      <c r="K147" s="431">
        <f t="shared" si="8"/>
        <v>0</v>
      </c>
      <c r="L147" s="469"/>
      <c r="M147" s="431">
        <f t="shared" si="9"/>
        <v>0</v>
      </c>
      <c r="N147" s="349">
        <f t="shared" si="11"/>
        <v>0</v>
      </c>
    </row>
    <row r="148" spans="1:15" x14ac:dyDescent="0.2">
      <c r="A148" s="247" t="s">
        <v>511</v>
      </c>
      <c r="B148" s="245"/>
      <c r="C148" s="245"/>
      <c r="D148" s="960" t="s">
        <v>62</v>
      </c>
      <c r="E148" s="960"/>
      <c r="F148" s="960"/>
      <c r="G148" s="960"/>
      <c r="H148" s="960"/>
      <c r="I148" s="431">
        <f t="shared" si="14"/>
        <v>0</v>
      </c>
      <c r="J148" s="431"/>
      <c r="K148" s="431">
        <f t="shared" si="8"/>
        <v>0</v>
      </c>
      <c r="L148" s="471"/>
      <c r="M148" s="431">
        <f t="shared" si="9"/>
        <v>0</v>
      </c>
      <c r="N148" s="349">
        <f t="shared" si="11"/>
        <v>0</v>
      </c>
    </row>
    <row r="149" spans="1:15" ht="29.25" customHeight="1" x14ac:dyDescent="0.2">
      <c r="A149" s="14" t="s">
        <v>515</v>
      </c>
      <c r="B149" s="9"/>
      <c r="C149" s="9"/>
      <c r="D149" s="8" t="s">
        <v>63</v>
      </c>
      <c r="E149" s="9" t="s">
        <v>33</v>
      </c>
      <c r="F149" s="499">
        <v>240</v>
      </c>
      <c r="G149" s="10"/>
      <c r="H149" s="10">
        <f>G149*F149</f>
        <v>0</v>
      </c>
      <c r="I149" s="431">
        <f t="shared" si="14"/>
        <v>0</v>
      </c>
      <c r="J149" s="431"/>
      <c r="K149" s="431">
        <f t="shared" si="8"/>
        <v>0</v>
      </c>
      <c r="L149" s="222"/>
      <c r="M149" s="431"/>
      <c r="N149" s="349">
        <f t="shared" si="11"/>
        <v>0</v>
      </c>
    </row>
    <row r="150" spans="1:15" x14ac:dyDescent="0.2">
      <c r="A150" s="318" t="s">
        <v>516</v>
      </c>
      <c r="B150" s="326"/>
      <c r="C150" s="326"/>
      <c r="D150" s="319" t="s">
        <v>560</v>
      </c>
      <c r="E150" s="319"/>
      <c r="F150" s="319"/>
      <c r="G150" s="319"/>
      <c r="H150" s="327"/>
      <c r="I150" s="431">
        <f t="shared" si="14"/>
        <v>0</v>
      </c>
      <c r="J150" s="431"/>
      <c r="K150" s="431">
        <f t="shared" si="8"/>
        <v>0</v>
      </c>
      <c r="L150" s="473"/>
      <c r="M150" s="431"/>
      <c r="N150" s="349">
        <f t="shared" si="11"/>
        <v>0</v>
      </c>
    </row>
    <row r="151" spans="1:15" ht="38.25" x14ac:dyDescent="0.2">
      <c r="A151" s="14" t="s">
        <v>665</v>
      </c>
      <c r="B151" s="9"/>
      <c r="C151" s="9"/>
      <c r="D151" s="8" t="s">
        <v>597</v>
      </c>
      <c r="E151" s="9" t="s">
        <v>33</v>
      </c>
      <c r="F151" s="10">
        <v>576</v>
      </c>
      <c r="G151" s="10"/>
      <c r="H151" s="10">
        <f>G151*F151</f>
        <v>0</v>
      </c>
      <c r="I151" s="431">
        <f t="shared" si="14"/>
        <v>0</v>
      </c>
      <c r="J151" s="431"/>
      <c r="K151" s="431">
        <f t="shared" si="8"/>
        <v>0</v>
      </c>
      <c r="L151" s="222"/>
      <c r="M151" s="431"/>
      <c r="N151" s="349">
        <f t="shared" si="11"/>
        <v>0</v>
      </c>
    </row>
    <row r="152" spans="1:15" x14ac:dyDescent="0.2">
      <c r="A152" s="318" t="s">
        <v>534</v>
      </c>
      <c r="B152" s="326"/>
      <c r="C152" s="326"/>
      <c r="D152" s="319" t="s">
        <v>548</v>
      </c>
      <c r="E152" s="319"/>
      <c r="F152" s="319"/>
      <c r="G152" s="319"/>
      <c r="H152" s="327"/>
      <c r="I152" s="431">
        <f t="shared" si="14"/>
        <v>0</v>
      </c>
      <c r="J152" s="431"/>
      <c r="K152" s="431">
        <f t="shared" si="8"/>
        <v>0</v>
      </c>
      <c r="L152" s="473"/>
      <c r="M152" s="431"/>
      <c r="N152" s="349">
        <f t="shared" si="11"/>
        <v>0</v>
      </c>
    </row>
    <row r="153" spans="1:15" ht="25.5" x14ac:dyDescent="0.2">
      <c r="A153" s="14" t="s">
        <v>535</v>
      </c>
      <c r="B153" s="9"/>
      <c r="C153" s="9"/>
      <c r="D153" s="8" t="s">
        <v>64</v>
      </c>
      <c r="E153" s="9" t="s">
        <v>33</v>
      </c>
      <c r="F153" s="10">
        <f>62.9+8.7*4+16</f>
        <v>113.69999999999999</v>
      </c>
      <c r="G153" s="10"/>
      <c r="H153" s="10">
        <f>G153*F153</f>
        <v>0</v>
      </c>
      <c r="I153" s="431">
        <f t="shared" si="14"/>
        <v>0</v>
      </c>
      <c r="J153" s="431"/>
      <c r="K153" s="431">
        <f t="shared" si="8"/>
        <v>0</v>
      </c>
      <c r="L153" s="222"/>
      <c r="M153" s="431"/>
      <c r="N153" s="349">
        <f t="shared" si="11"/>
        <v>0</v>
      </c>
    </row>
    <row r="154" spans="1:15" x14ac:dyDescent="0.2">
      <c r="A154" s="247" t="s">
        <v>536</v>
      </c>
      <c r="B154" s="245"/>
      <c r="C154" s="245"/>
      <c r="D154" s="960" t="s">
        <v>59</v>
      </c>
      <c r="E154" s="960"/>
      <c r="F154" s="960"/>
      <c r="G154" s="960"/>
      <c r="H154" s="960"/>
      <c r="I154" s="431">
        <f t="shared" si="14"/>
        <v>0</v>
      </c>
      <c r="J154" s="431"/>
      <c r="K154" s="431">
        <f t="shared" si="8"/>
        <v>0</v>
      </c>
      <c r="L154" s="471"/>
      <c r="M154" s="431"/>
      <c r="N154" s="349">
        <f t="shared" si="11"/>
        <v>0</v>
      </c>
    </row>
    <row r="155" spans="1:15" ht="38.25" x14ac:dyDescent="0.2">
      <c r="A155" s="14" t="s">
        <v>537</v>
      </c>
      <c r="B155" s="9"/>
      <c r="C155" s="9"/>
      <c r="D155" s="8" t="s">
        <v>611</v>
      </c>
      <c r="E155" s="9" t="s">
        <v>33</v>
      </c>
      <c r="F155" s="10">
        <v>1170</v>
      </c>
      <c r="G155" s="499"/>
      <c r="H155" s="10">
        <f>G155*F155</f>
        <v>0</v>
      </c>
      <c r="I155" s="431">
        <f t="shared" si="14"/>
        <v>0</v>
      </c>
      <c r="J155" s="431"/>
      <c r="K155" s="431">
        <f t="shared" si="8"/>
        <v>0</v>
      </c>
      <c r="L155" s="222"/>
      <c r="M155" s="431"/>
      <c r="N155" s="349">
        <f t="shared" si="11"/>
        <v>0</v>
      </c>
    </row>
    <row r="156" spans="1:15" ht="25.5" x14ac:dyDescent="0.2">
      <c r="A156" s="14" t="s">
        <v>538</v>
      </c>
      <c r="B156" s="9"/>
      <c r="C156" s="9"/>
      <c r="D156" s="8" t="s">
        <v>654</v>
      </c>
      <c r="E156" s="9" t="s">
        <v>33</v>
      </c>
      <c r="F156" s="10">
        <v>1170</v>
      </c>
      <c r="G156" s="499"/>
      <c r="H156" s="10">
        <f>G156*F156</f>
        <v>0</v>
      </c>
      <c r="I156" s="431">
        <f t="shared" si="14"/>
        <v>0</v>
      </c>
      <c r="J156" s="431"/>
      <c r="K156" s="431">
        <f t="shared" si="8"/>
        <v>0</v>
      </c>
      <c r="L156" s="222"/>
      <c r="M156" s="431"/>
      <c r="N156" s="349">
        <f t="shared" si="11"/>
        <v>0</v>
      </c>
    </row>
    <row r="157" spans="1:15" x14ac:dyDescent="0.2">
      <c r="A157" s="320"/>
      <c r="B157" s="321"/>
      <c r="C157" s="321"/>
      <c r="D157" s="322"/>
      <c r="E157" s="321"/>
      <c r="F157" s="323"/>
      <c r="G157" s="323"/>
      <c r="H157" s="323"/>
      <c r="I157" s="431">
        <f t="shared" si="14"/>
        <v>0</v>
      </c>
      <c r="J157" s="431"/>
      <c r="K157" s="431">
        <f t="shared" si="8"/>
        <v>0</v>
      </c>
      <c r="L157" s="349"/>
      <c r="M157" s="431"/>
      <c r="N157" s="349">
        <f t="shared" si="11"/>
        <v>0</v>
      </c>
    </row>
    <row r="158" spans="1:15" x14ac:dyDescent="0.2">
      <c r="A158" s="12"/>
      <c r="B158" s="963" t="s">
        <v>15</v>
      </c>
      <c r="C158" s="963"/>
      <c r="D158" s="963"/>
      <c r="E158" s="963"/>
      <c r="F158" s="963"/>
      <c r="G158" s="963"/>
      <c r="H158" s="12">
        <f>SUM(H149:H156)</f>
        <v>0</v>
      </c>
      <c r="I158" s="431"/>
      <c r="J158" s="431"/>
      <c r="K158" s="431"/>
      <c r="L158" s="333"/>
      <c r="M158" s="431"/>
      <c r="N158" s="349"/>
    </row>
    <row r="159" spans="1:15" x14ac:dyDescent="0.2">
      <c r="A159" s="244">
        <v>9</v>
      </c>
      <c r="B159" s="195"/>
      <c r="C159" s="195"/>
      <c r="D159" s="196" t="s">
        <v>65</v>
      </c>
      <c r="E159" s="196"/>
      <c r="F159" s="196"/>
      <c r="G159" s="196"/>
      <c r="H159" s="196"/>
      <c r="I159" s="431">
        <f t="shared" si="14"/>
        <v>0</v>
      </c>
      <c r="J159" s="431"/>
      <c r="K159" s="431">
        <f t="shared" si="8"/>
        <v>0</v>
      </c>
      <c r="L159" s="469"/>
      <c r="M159" s="431">
        <f t="shared" ref="M159:M236" si="15">H159</f>
        <v>0</v>
      </c>
      <c r="N159" s="349">
        <f t="shared" si="11"/>
        <v>0</v>
      </c>
    </row>
    <row r="160" spans="1:15" x14ac:dyDescent="0.2">
      <c r="A160" s="247" t="s">
        <v>456</v>
      </c>
      <c r="B160" s="245"/>
      <c r="C160" s="245"/>
      <c r="D160" s="960" t="s">
        <v>949</v>
      </c>
      <c r="E160" s="960"/>
      <c r="F160" s="960"/>
      <c r="G160" s="960"/>
      <c r="H160" s="960"/>
      <c r="I160" s="431">
        <f t="shared" si="14"/>
        <v>0</v>
      </c>
      <c r="J160" s="431"/>
      <c r="K160" s="431">
        <f t="shared" si="8"/>
        <v>0</v>
      </c>
      <c r="L160" s="471"/>
      <c r="M160" s="431">
        <f t="shared" si="15"/>
        <v>0</v>
      </c>
      <c r="N160" s="349">
        <f t="shared" si="11"/>
        <v>0</v>
      </c>
    </row>
    <row r="161" spans="1:14" ht="51.75" customHeight="1" x14ac:dyDescent="0.2">
      <c r="A161" s="14" t="s">
        <v>529</v>
      </c>
      <c r="B161" s="9"/>
      <c r="C161" s="9"/>
      <c r="D161" s="8" t="s">
        <v>1048</v>
      </c>
      <c r="E161" s="9" t="s">
        <v>33</v>
      </c>
      <c r="F161" s="10">
        <v>2089.2629999999999</v>
      </c>
      <c r="G161" s="10"/>
      <c r="H161" s="10">
        <f>G161*F161</f>
        <v>0</v>
      </c>
      <c r="I161" s="431">
        <f t="shared" si="14"/>
        <v>0</v>
      </c>
      <c r="J161" s="431"/>
      <c r="K161" s="431">
        <f t="shared" si="8"/>
        <v>0</v>
      </c>
      <c r="L161" s="222"/>
      <c r="M161" s="431">
        <f t="shared" si="15"/>
        <v>0</v>
      </c>
      <c r="N161" s="349">
        <f t="shared" si="11"/>
        <v>0</v>
      </c>
    </row>
    <row r="162" spans="1:14" ht="25.5" x14ac:dyDescent="0.2">
      <c r="A162" s="14" t="s">
        <v>530</v>
      </c>
      <c r="B162" s="9"/>
      <c r="C162" s="9"/>
      <c r="D162" s="8" t="s">
        <v>573</v>
      </c>
      <c r="E162" s="9" t="s">
        <v>30</v>
      </c>
      <c r="F162" s="10">
        <v>390</v>
      </c>
      <c r="G162" s="10"/>
      <c r="H162" s="10">
        <f>G162*F162</f>
        <v>0</v>
      </c>
      <c r="I162" s="431">
        <f t="shared" si="14"/>
        <v>0</v>
      </c>
      <c r="J162" s="431"/>
      <c r="K162" s="431">
        <f t="shared" si="8"/>
        <v>0</v>
      </c>
      <c r="L162" s="222"/>
      <c r="M162" s="431">
        <f t="shared" si="15"/>
        <v>0</v>
      </c>
      <c r="N162" s="349">
        <f t="shared" si="11"/>
        <v>0</v>
      </c>
    </row>
    <row r="163" spans="1:14" x14ac:dyDescent="0.2">
      <c r="A163" s="247" t="s">
        <v>457</v>
      </c>
      <c r="B163" s="9"/>
      <c r="C163" s="9"/>
      <c r="D163" s="960" t="s">
        <v>781</v>
      </c>
      <c r="E163" s="960"/>
      <c r="F163" s="960"/>
      <c r="G163" s="960"/>
      <c r="H163" s="960"/>
      <c r="I163" s="431">
        <f t="shared" si="14"/>
        <v>0</v>
      </c>
      <c r="J163" s="431"/>
      <c r="K163" s="431">
        <f t="shared" si="8"/>
        <v>0</v>
      </c>
      <c r="L163" s="222"/>
      <c r="M163" s="431"/>
      <c r="N163" s="349"/>
    </row>
    <row r="164" spans="1:14" ht="39" customHeight="1" x14ac:dyDescent="0.2">
      <c r="A164" s="14" t="s">
        <v>531</v>
      </c>
      <c r="B164" s="9"/>
      <c r="C164" s="9"/>
      <c r="D164" s="547" t="s">
        <v>651</v>
      </c>
      <c r="E164" s="9" t="s">
        <v>33</v>
      </c>
      <c r="F164" s="10">
        <v>8</v>
      </c>
      <c r="G164" s="10"/>
      <c r="H164" s="10">
        <f>G164*F164</f>
        <v>0</v>
      </c>
      <c r="I164" s="431">
        <f t="shared" si="14"/>
        <v>0</v>
      </c>
      <c r="J164" s="431"/>
      <c r="K164" s="431">
        <f t="shared" si="8"/>
        <v>0</v>
      </c>
      <c r="L164" s="222"/>
      <c r="M164" s="431"/>
      <c r="N164" s="349"/>
    </row>
    <row r="165" spans="1:14" ht="51" x14ac:dyDescent="0.2">
      <c r="A165" s="14" t="s">
        <v>533</v>
      </c>
      <c r="B165" s="9"/>
      <c r="C165" s="9"/>
      <c r="D165" s="547" t="s">
        <v>1030</v>
      </c>
      <c r="E165" s="9" t="s">
        <v>41</v>
      </c>
      <c r="F165" s="10">
        <v>2</v>
      </c>
      <c r="G165" s="10"/>
      <c r="H165" s="10">
        <f>G165*F165</f>
        <v>0</v>
      </c>
      <c r="I165" s="431">
        <f t="shared" si="14"/>
        <v>0</v>
      </c>
      <c r="J165" s="431"/>
      <c r="K165" s="431">
        <f t="shared" ref="K165:K223" si="16">H165</f>
        <v>0</v>
      </c>
      <c r="L165" s="222"/>
      <c r="M165" s="431"/>
      <c r="N165" s="349"/>
    </row>
    <row r="166" spans="1:14" ht="51" x14ac:dyDescent="0.2">
      <c r="A166" s="14" t="s">
        <v>532</v>
      </c>
      <c r="B166" s="9"/>
      <c r="C166" s="9"/>
      <c r="D166" s="547" t="s">
        <v>801</v>
      </c>
      <c r="E166" s="9" t="s">
        <v>421</v>
      </c>
      <c r="F166" s="10">
        <v>50</v>
      </c>
      <c r="G166" s="10"/>
      <c r="H166" s="10">
        <f>G166*F166</f>
        <v>0</v>
      </c>
      <c r="I166" s="431">
        <f t="shared" si="14"/>
        <v>0</v>
      </c>
      <c r="J166" s="431"/>
      <c r="K166" s="431">
        <f t="shared" si="16"/>
        <v>0</v>
      </c>
      <c r="L166" s="222"/>
      <c r="M166" s="431"/>
      <c r="N166" s="349"/>
    </row>
    <row r="167" spans="1:14" x14ac:dyDescent="0.2">
      <c r="A167" s="247" t="s">
        <v>740</v>
      </c>
      <c r="B167" s="249"/>
      <c r="C167" s="249"/>
      <c r="D167" s="13" t="s">
        <v>68</v>
      </c>
      <c r="E167" s="13"/>
      <c r="F167" s="13"/>
      <c r="G167" s="13"/>
      <c r="H167" s="13"/>
      <c r="I167" s="431">
        <f t="shared" si="14"/>
        <v>0</v>
      </c>
      <c r="J167" s="431"/>
      <c r="K167" s="431">
        <f t="shared" si="16"/>
        <v>0</v>
      </c>
      <c r="L167" s="470"/>
      <c r="M167" s="431">
        <f t="shared" si="15"/>
        <v>0</v>
      </c>
      <c r="N167" s="349">
        <f t="shared" si="11"/>
        <v>0</v>
      </c>
    </row>
    <row r="168" spans="1:14" ht="38.25" x14ac:dyDescent="0.2">
      <c r="A168" s="14" t="s">
        <v>532</v>
      </c>
      <c r="B168" s="9"/>
      <c r="C168" s="9"/>
      <c r="D168" s="8" t="s">
        <v>630</v>
      </c>
      <c r="E168" s="9" t="s">
        <v>33</v>
      </c>
      <c r="F168" s="10">
        <v>96.21</v>
      </c>
      <c r="G168" s="10"/>
      <c r="H168" s="10">
        <f>G168*F168</f>
        <v>0</v>
      </c>
      <c r="I168" s="431">
        <f t="shared" si="14"/>
        <v>0</v>
      </c>
      <c r="J168" s="431"/>
      <c r="K168" s="431">
        <f t="shared" si="16"/>
        <v>0</v>
      </c>
      <c r="L168" s="222"/>
      <c r="M168" s="431">
        <f t="shared" si="15"/>
        <v>0</v>
      </c>
      <c r="N168" s="349">
        <f t="shared" si="11"/>
        <v>0</v>
      </c>
    </row>
    <row r="169" spans="1:14" x14ac:dyDescent="0.2">
      <c r="A169" s="318" t="s">
        <v>741</v>
      </c>
      <c r="B169" s="326"/>
      <c r="C169" s="326"/>
      <c r="D169" s="319" t="s">
        <v>69</v>
      </c>
      <c r="E169" s="319"/>
      <c r="F169" s="319"/>
      <c r="G169" s="319"/>
      <c r="H169" s="319"/>
      <c r="I169" s="431">
        <f t="shared" si="14"/>
        <v>0</v>
      </c>
      <c r="J169" s="431"/>
      <c r="K169" s="431">
        <f t="shared" si="16"/>
        <v>0</v>
      </c>
      <c r="L169" s="430"/>
      <c r="M169" s="431">
        <f t="shared" si="15"/>
        <v>0</v>
      </c>
      <c r="N169" s="349">
        <f t="shared" si="11"/>
        <v>0</v>
      </c>
    </row>
    <row r="170" spans="1:14" ht="25.5" x14ac:dyDescent="0.2">
      <c r="A170" s="14" t="s">
        <v>742</v>
      </c>
      <c r="B170" s="9"/>
      <c r="C170" s="9"/>
      <c r="D170" s="8" t="s">
        <v>883</v>
      </c>
      <c r="E170" s="9" t="s">
        <v>30</v>
      </c>
      <c r="F170" s="10">
        <v>255</v>
      </c>
      <c r="G170" s="10"/>
      <c r="H170" s="10">
        <f>G170*F170</f>
        <v>0</v>
      </c>
      <c r="I170" s="431">
        <f t="shared" si="14"/>
        <v>0</v>
      </c>
      <c r="J170" s="431"/>
      <c r="K170" s="431">
        <f t="shared" si="16"/>
        <v>0</v>
      </c>
      <c r="L170" s="222"/>
      <c r="M170" s="431">
        <f t="shared" si="15"/>
        <v>0</v>
      </c>
      <c r="N170" s="349">
        <f t="shared" si="11"/>
        <v>0</v>
      </c>
    </row>
    <row r="171" spans="1:14" ht="25.5" x14ac:dyDescent="0.2">
      <c r="A171" s="14" t="s">
        <v>743</v>
      </c>
      <c r="B171" s="9"/>
      <c r="C171" s="9"/>
      <c r="D171" s="8" t="s">
        <v>776</v>
      </c>
      <c r="E171" s="9" t="s">
        <v>30</v>
      </c>
      <c r="F171" s="10">
        <v>198</v>
      </c>
      <c r="G171" s="10"/>
      <c r="H171" s="10">
        <f>G171*F171</f>
        <v>0</v>
      </c>
      <c r="I171" s="431">
        <f t="shared" si="14"/>
        <v>0</v>
      </c>
      <c r="J171" s="431"/>
      <c r="K171" s="431">
        <f t="shared" si="16"/>
        <v>0</v>
      </c>
      <c r="L171" s="222"/>
      <c r="M171" s="431">
        <f t="shared" si="15"/>
        <v>0</v>
      </c>
      <c r="N171" s="349">
        <f t="shared" si="11"/>
        <v>0</v>
      </c>
    </row>
    <row r="172" spans="1:14" x14ac:dyDescent="0.2">
      <c r="A172" s="12"/>
      <c r="B172" s="963" t="s">
        <v>15</v>
      </c>
      <c r="C172" s="963"/>
      <c r="D172" s="963"/>
      <c r="E172" s="963"/>
      <c r="F172" s="963"/>
      <c r="G172" s="963"/>
      <c r="H172" s="12">
        <f>SUM(H161:H171)</f>
        <v>0</v>
      </c>
      <c r="I172" s="431"/>
      <c r="J172" s="431"/>
      <c r="K172" s="431"/>
      <c r="L172" s="333"/>
      <c r="M172" s="431">
        <f t="shared" si="15"/>
        <v>0</v>
      </c>
      <c r="N172" s="349"/>
    </row>
    <row r="173" spans="1:14" x14ac:dyDescent="0.2">
      <c r="A173" s="244">
        <v>10</v>
      </c>
      <c r="B173" s="195"/>
      <c r="C173" s="195"/>
      <c r="D173" s="196" t="s">
        <v>70</v>
      </c>
      <c r="E173" s="196"/>
      <c r="F173" s="196"/>
      <c r="G173" s="196"/>
      <c r="H173" s="196"/>
      <c r="I173" s="431">
        <f t="shared" si="14"/>
        <v>0</v>
      </c>
      <c r="J173" s="431"/>
      <c r="K173" s="431">
        <f t="shared" si="16"/>
        <v>0</v>
      </c>
      <c r="L173" s="469"/>
      <c r="M173" s="431"/>
      <c r="N173" s="349">
        <f t="shared" si="11"/>
        <v>0</v>
      </c>
    </row>
    <row r="174" spans="1:14" x14ac:dyDescent="0.2">
      <c r="A174" s="247" t="s">
        <v>244</v>
      </c>
      <c r="B174" s="245"/>
      <c r="C174" s="245"/>
      <c r="D174" s="960" t="s">
        <v>71</v>
      </c>
      <c r="E174" s="960"/>
      <c r="F174" s="960"/>
      <c r="G174" s="960"/>
      <c r="H174" s="960"/>
      <c r="I174" s="431">
        <f t="shared" si="14"/>
        <v>0</v>
      </c>
      <c r="J174" s="431"/>
      <c r="K174" s="431">
        <f t="shared" si="16"/>
        <v>0</v>
      </c>
      <c r="L174" s="471"/>
      <c r="M174" s="431"/>
      <c r="N174" s="349">
        <f t="shared" si="11"/>
        <v>0</v>
      </c>
    </row>
    <row r="175" spans="1:14" ht="38.25" x14ac:dyDescent="0.2">
      <c r="A175" s="14" t="s">
        <v>521</v>
      </c>
      <c r="B175" s="9"/>
      <c r="C175" s="9"/>
      <c r="D175" s="8" t="s">
        <v>72</v>
      </c>
      <c r="E175" s="9" t="s">
        <v>33</v>
      </c>
      <c r="F175" s="10">
        <v>26.68</v>
      </c>
      <c r="G175" s="10"/>
      <c r="H175" s="10">
        <f t="shared" ref="H175:H189" si="17">G175*F175</f>
        <v>0</v>
      </c>
      <c r="I175" s="431">
        <f t="shared" si="14"/>
        <v>0</v>
      </c>
      <c r="J175" s="431"/>
      <c r="K175" s="431">
        <f t="shared" si="16"/>
        <v>0</v>
      </c>
      <c r="L175" s="222"/>
      <c r="M175" s="431"/>
      <c r="N175" s="349">
        <f t="shared" si="11"/>
        <v>0</v>
      </c>
    </row>
    <row r="176" spans="1:14" ht="51" x14ac:dyDescent="0.2">
      <c r="A176" s="14" t="s">
        <v>744</v>
      </c>
      <c r="B176" s="9"/>
      <c r="C176" s="9"/>
      <c r="D176" s="8" t="s">
        <v>73</v>
      </c>
      <c r="E176" s="9" t="s">
        <v>33</v>
      </c>
      <c r="F176" s="10">
        <v>139.5</v>
      </c>
      <c r="G176" s="10"/>
      <c r="H176" s="10">
        <f t="shared" si="17"/>
        <v>0</v>
      </c>
      <c r="I176" s="431">
        <f t="shared" si="14"/>
        <v>0</v>
      </c>
      <c r="J176" s="431"/>
      <c r="K176" s="431">
        <f t="shared" si="16"/>
        <v>0</v>
      </c>
      <c r="L176" s="222"/>
      <c r="M176" s="431"/>
      <c r="N176" s="349">
        <f>H176</f>
        <v>0</v>
      </c>
    </row>
    <row r="177" spans="1:14" ht="25.5" x14ac:dyDescent="0.2">
      <c r="A177" s="14" t="s">
        <v>854</v>
      </c>
      <c r="B177" s="9"/>
      <c r="C177" s="9"/>
      <c r="D177" s="8" t="s">
        <v>623</v>
      </c>
      <c r="E177" s="9" t="s">
        <v>30</v>
      </c>
      <c r="F177" s="10">
        <v>410.02</v>
      </c>
      <c r="G177" s="10"/>
      <c r="H177" s="10">
        <f t="shared" si="17"/>
        <v>0</v>
      </c>
      <c r="I177" s="431">
        <f t="shared" si="14"/>
        <v>0</v>
      </c>
      <c r="J177" s="431"/>
      <c r="K177" s="431">
        <f t="shared" si="16"/>
        <v>0</v>
      </c>
      <c r="L177" s="222"/>
      <c r="M177" s="431">
        <f t="shared" si="15"/>
        <v>0</v>
      </c>
      <c r="N177" s="349"/>
    </row>
    <row r="178" spans="1:14" ht="18.75" customHeight="1" x14ac:dyDescent="0.2">
      <c r="A178" s="14" t="s">
        <v>1849</v>
      </c>
      <c r="B178" s="9"/>
      <c r="C178" s="9"/>
      <c r="D178" s="8" t="s">
        <v>1031</v>
      </c>
      <c r="E178" s="9"/>
      <c r="F178" s="10">
        <v>3.6</v>
      </c>
      <c r="G178" s="10"/>
      <c r="H178" s="10">
        <f t="shared" si="17"/>
        <v>0</v>
      </c>
      <c r="I178" s="431">
        <f t="shared" si="14"/>
        <v>0</v>
      </c>
      <c r="J178" s="431"/>
      <c r="K178" s="431"/>
      <c r="L178" s="222"/>
      <c r="M178" s="431"/>
      <c r="N178" s="349"/>
    </row>
    <row r="179" spans="1:14" ht="29.25" customHeight="1" x14ac:dyDescent="0.2">
      <c r="A179" s="14" t="s">
        <v>1850</v>
      </c>
      <c r="B179" s="9"/>
      <c r="C179" s="9"/>
      <c r="D179" s="8" t="s">
        <v>1032</v>
      </c>
      <c r="E179" s="9"/>
      <c r="F179" s="10">
        <v>2.1</v>
      </c>
      <c r="G179" s="10"/>
      <c r="H179" s="10">
        <f t="shared" si="17"/>
        <v>0</v>
      </c>
      <c r="I179" s="431">
        <f t="shared" si="14"/>
        <v>0</v>
      </c>
      <c r="J179" s="431"/>
      <c r="K179" s="431"/>
      <c r="L179" s="222"/>
      <c r="M179" s="431"/>
      <c r="N179" s="349"/>
    </row>
    <row r="180" spans="1:14" ht="38.25" x14ac:dyDescent="0.2">
      <c r="A180" s="14" t="s">
        <v>855</v>
      </c>
      <c r="B180" s="9"/>
      <c r="C180" s="9"/>
      <c r="D180" s="8" t="s">
        <v>825</v>
      </c>
      <c r="E180" s="9" t="s">
        <v>30</v>
      </c>
      <c r="F180" s="10">
        <v>820.02</v>
      </c>
      <c r="G180" s="10"/>
      <c r="H180" s="10">
        <f>G180*F180</f>
        <v>0</v>
      </c>
      <c r="I180" s="431">
        <f t="shared" si="14"/>
        <v>0</v>
      </c>
      <c r="J180" s="431"/>
      <c r="K180" s="431">
        <f t="shared" si="16"/>
        <v>0</v>
      </c>
      <c r="L180" s="222"/>
      <c r="M180" s="431"/>
      <c r="N180" s="349"/>
    </row>
    <row r="181" spans="1:14" x14ac:dyDescent="0.2">
      <c r="A181" s="14" t="s">
        <v>458</v>
      </c>
      <c r="B181" s="9"/>
      <c r="C181" s="9"/>
      <c r="D181" s="960" t="s">
        <v>950</v>
      </c>
      <c r="E181" s="960"/>
      <c r="F181" s="960"/>
      <c r="G181" s="960"/>
      <c r="H181" s="960"/>
      <c r="I181" s="431">
        <f t="shared" si="14"/>
        <v>0</v>
      </c>
      <c r="J181" s="431"/>
      <c r="K181" s="431"/>
      <c r="L181" s="222"/>
      <c r="M181" s="431"/>
      <c r="N181" s="349"/>
    </row>
    <row r="182" spans="1:14" ht="38.25" x14ac:dyDescent="0.2">
      <c r="A182" s="14" t="s">
        <v>522</v>
      </c>
      <c r="B182" s="497"/>
      <c r="C182" s="480"/>
      <c r="D182" s="8" t="s">
        <v>1010</v>
      </c>
      <c r="E182" s="9" t="s">
        <v>30</v>
      </c>
      <c r="F182" s="10">
        <v>103</v>
      </c>
      <c r="G182" s="10"/>
      <c r="H182" s="10">
        <f>G182*F182</f>
        <v>0</v>
      </c>
      <c r="I182" s="431">
        <f t="shared" si="14"/>
        <v>0</v>
      </c>
      <c r="J182" s="431"/>
      <c r="K182" s="431"/>
      <c r="L182" s="222"/>
      <c r="M182" s="431"/>
      <c r="N182" s="349"/>
    </row>
    <row r="183" spans="1:14" x14ac:dyDescent="0.2">
      <c r="A183" s="320"/>
      <c r="B183" s="321"/>
      <c r="C183" s="321"/>
      <c r="D183" s="322"/>
      <c r="E183" s="321"/>
      <c r="F183" s="323"/>
      <c r="G183" s="323"/>
      <c r="H183" s="323"/>
      <c r="I183" s="431">
        <f t="shared" si="14"/>
        <v>0</v>
      </c>
      <c r="J183" s="431"/>
      <c r="K183" s="431">
        <f t="shared" si="16"/>
        <v>0</v>
      </c>
      <c r="L183" s="349"/>
      <c r="M183" s="431">
        <f t="shared" si="15"/>
        <v>0</v>
      </c>
      <c r="N183" s="349"/>
    </row>
    <row r="184" spans="1:14" x14ac:dyDescent="0.2">
      <c r="A184" s="247" t="s">
        <v>1851</v>
      </c>
      <c r="B184" s="245"/>
      <c r="C184" s="245"/>
      <c r="D184" s="13" t="s">
        <v>74</v>
      </c>
      <c r="E184" s="13"/>
      <c r="F184" s="13"/>
      <c r="G184" s="13"/>
      <c r="H184" s="10"/>
      <c r="I184" s="431">
        <f t="shared" si="14"/>
        <v>0</v>
      </c>
      <c r="J184" s="431"/>
      <c r="K184" s="431">
        <f t="shared" si="16"/>
        <v>0</v>
      </c>
      <c r="L184" s="222"/>
      <c r="M184" s="431">
        <f t="shared" si="15"/>
        <v>0</v>
      </c>
      <c r="N184" s="349">
        <f>H184</f>
        <v>0</v>
      </c>
    </row>
    <row r="185" spans="1:14" ht="76.5" x14ac:dyDescent="0.2">
      <c r="A185" s="14" t="s">
        <v>1852</v>
      </c>
      <c r="B185" s="9" t="str">
        <f>'CPU - EDIFICAÇÃO'!A81</f>
        <v>CPU-10</v>
      </c>
      <c r="C185" s="9" t="s">
        <v>902</v>
      </c>
      <c r="D185" s="573" t="s">
        <v>987</v>
      </c>
      <c r="E185" s="9" t="s">
        <v>18</v>
      </c>
      <c r="F185" s="10">
        <v>9</v>
      </c>
      <c r="G185" s="10">
        <f>'CPU - EDIFICAÇÃO'!G91</f>
        <v>0</v>
      </c>
      <c r="H185" s="10">
        <f t="shared" si="17"/>
        <v>0</v>
      </c>
      <c r="I185" s="431">
        <f t="shared" si="14"/>
        <v>0</v>
      </c>
      <c r="J185" s="431"/>
      <c r="K185" s="431">
        <f t="shared" si="16"/>
        <v>0</v>
      </c>
      <c r="L185" s="222"/>
      <c r="M185" s="431">
        <f t="shared" si="15"/>
        <v>0</v>
      </c>
      <c r="N185" s="349">
        <f>H185</f>
        <v>0</v>
      </c>
    </row>
    <row r="186" spans="1:14" ht="51" x14ac:dyDescent="0.2">
      <c r="A186" s="14" t="s">
        <v>1853</v>
      </c>
      <c r="B186" s="9"/>
      <c r="C186" s="9"/>
      <c r="D186" s="573" t="s">
        <v>1033</v>
      </c>
      <c r="E186" s="9" t="s">
        <v>407</v>
      </c>
      <c r="F186" s="10">
        <v>4</v>
      </c>
      <c r="G186" s="10"/>
      <c r="H186" s="10">
        <f t="shared" si="17"/>
        <v>0</v>
      </c>
      <c r="I186" s="431">
        <f t="shared" si="14"/>
        <v>0</v>
      </c>
      <c r="J186" s="431"/>
      <c r="K186" s="431"/>
      <c r="L186" s="222"/>
      <c r="M186" s="431"/>
      <c r="N186" s="349"/>
    </row>
    <row r="187" spans="1:14" ht="63.75" x14ac:dyDescent="0.2">
      <c r="A187" s="14" t="s">
        <v>1854</v>
      </c>
      <c r="B187" s="9" t="str">
        <f>'CPU - EDIFICAÇÃO'!A95</f>
        <v>CPU-11</v>
      </c>
      <c r="C187" s="9" t="s">
        <v>902</v>
      </c>
      <c r="D187" s="573" t="s">
        <v>988</v>
      </c>
      <c r="E187" s="9" t="s">
        <v>18</v>
      </c>
      <c r="F187" s="10">
        <v>9</v>
      </c>
      <c r="G187" s="10">
        <f>'CPU - EDIFICAÇÃO'!G103</f>
        <v>0</v>
      </c>
      <c r="H187" s="10">
        <f t="shared" si="17"/>
        <v>0</v>
      </c>
      <c r="I187" s="431">
        <f t="shared" si="14"/>
        <v>0</v>
      </c>
      <c r="J187" s="431"/>
      <c r="K187" s="431">
        <f t="shared" si="16"/>
        <v>0</v>
      </c>
      <c r="L187" s="222"/>
      <c r="M187" s="431">
        <f t="shared" si="15"/>
        <v>0</v>
      </c>
      <c r="N187" s="349">
        <f>H187</f>
        <v>0</v>
      </c>
    </row>
    <row r="188" spans="1:14" ht="46.5" customHeight="1" x14ac:dyDescent="0.2">
      <c r="A188" s="14" t="s">
        <v>1855</v>
      </c>
      <c r="B188" s="9" t="str">
        <f>'CPU - EDIFICAÇÃO'!A107</f>
        <v>CPU-12</v>
      </c>
      <c r="C188" s="9" t="s">
        <v>902</v>
      </c>
      <c r="D188" s="573" t="str">
        <f>'CPU - EDIFICAÇÃO'!B107</f>
        <v>PORTA   DE ABRIR / 2 FOLHAS / METÁLICA / PINTURA NA COR ALUMÍNIO, INCLUSO DOBRADIÇAS, FECHADURAS E ACESSÓRIOS - P5</v>
      </c>
      <c r="E188" s="9" t="s">
        <v>601</v>
      </c>
      <c r="F188" s="10">
        <v>1</v>
      </c>
      <c r="G188" s="10">
        <f>'CPU - EDIFICAÇÃO'!G123</f>
        <v>0</v>
      </c>
      <c r="H188" s="10">
        <f>G188*F188</f>
        <v>0</v>
      </c>
      <c r="I188" s="431">
        <f t="shared" si="14"/>
        <v>0</v>
      </c>
      <c r="J188" s="431"/>
      <c r="K188" s="431"/>
      <c r="L188" s="222"/>
      <c r="M188" s="431"/>
      <c r="N188" s="349"/>
    </row>
    <row r="189" spans="1:14" ht="51" x14ac:dyDescent="0.2">
      <c r="A189" s="14" t="s">
        <v>1856</v>
      </c>
      <c r="B189" s="9" t="str">
        <f>'CPU - EDIFICAÇÃO'!A127</f>
        <v>CPU-13</v>
      </c>
      <c r="C189" s="9" t="s">
        <v>902</v>
      </c>
      <c r="D189" s="573" t="s">
        <v>991</v>
      </c>
      <c r="E189" s="9" t="s">
        <v>18</v>
      </c>
      <c r="F189" s="10">
        <v>4</v>
      </c>
      <c r="G189" s="10">
        <f>'CPU - EDIFICAÇÃO'!G140</f>
        <v>0</v>
      </c>
      <c r="H189" s="10">
        <f t="shared" si="17"/>
        <v>0</v>
      </c>
      <c r="I189" s="431">
        <f t="shared" si="14"/>
        <v>0</v>
      </c>
      <c r="J189" s="431"/>
      <c r="K189" s="431">
        <f t="shared" si="16"/>
        <v>0</v>
      </c>
      <c r="L189" s="222"/>
      <c r="M189" s="431">
        <f t="shared" si="15"/>
        <v>0</v>
      </c>
      <c r="N189" s="349">
        <f>H189</f>
        <v>0</v>
      </c>
    </row>
    <row r="190" spans="1:14" ht="38.25" x14ac:dyDescent="0.2">
      <c r="A190" s="14" t="s">
        <v>1857</v>
      </c>
      <c r="B190" s="9"/>
      <c r="C190" s="9"/>
      <c r="D190" s="573" t="s">
        <v>990</v>
      </c>
      <c r="E190" s="9" t="s">
        <v>236</v>
      </c>
      <c r="F190" s="10">
        <f>15.95+17.91+6.7</f>
        <v>40.56</v>
      </c>
      <c r="G190" s="10"/>
      <c r="H190" s="10">
        <f>G190*F190</f>
        <v>0</v>
      </c>
      <c r="I190" s="431">
        <f t="shared" si="14"/>
        <v>0</v>
      </c>
      <c r="J190" s="431"/>
      <c r="K190" s="431">
        <f t="shared" si="16"/>
        <v>0</v>
      </c>
      <c r="L190" s="222"/>
      <c r="M190" s="431"/>
      <c r="N190" s="349"/>
    </row>
    <row r="191" spans="1:14" ht="51" x14ac:dyDescent="0.2">
      <c r="A191" s="14" t="s">
        <v>1858</v>
      </c>
      <c r="B191" s="9" t="str">
        <f>'CPU - EDIFICAÇÃO'!A144</f>
        <v>CPU-14</v>
      </c>
      <c r="C191" s="9" t="s">
        <v>902</v>
      </c>
      <c r="D191" s="573" t="s">
        <v>993</v>
      </c>
      <c r="E191" s="9" t="s">
        <v>18</v>
      </c>
      <c r="F191" s="10">
        <v>3</v>
      </c>
      <c r="G191" s="10">
        <f>'CPU - EDIFICAÇÃO'!G149</f>
        <v>0</v>
      </c>
      <c r="H191" s="10">
        <f>G191*F191</f>
        <v>0</v>
      </c>
      <c r="I191" s="431">
        <f t="shared" si="14"/>
        <v>0</v>
      </c>
      <c r="J191" s="431"/>
      <c r="K191" s="431"/>
      <c r="L191" s="222"/>
      <c r="M191" s="431"/>
      <c r="N191" s="349"/>
    </row>
    <row r="192" spans="1:14" ht="16.5" customHeight="1" x14ac:dyDescent="0.2">
      <c r="A192" s="14" t="s">
        <v>1859</v>
      </c>
      <c r="B192" s="9">
        <v>39623</v>
      </c>
      <c r="C192" s="9" t="s">
        <v>901</v>
      </c>
      <c r="D192" s="495" t="s">
        <v>996</v>
      </c>
      <c r="E192" s="9" t="s">
        <v>18</v>
      </c>
      <c r="F192" s="10">
        <v>3</v>
      </c>
      <c r="G192" s="10"/>
      <c r="H192" s="10">
        <f>G192*F192</f>
        <v>0</v>
      </c>
      <c r="I192" s="431">
        <f t="shared" si="14"/>
        <v>0</v>
      </c>
      <c r="J192" s="431"/>
      <c r="K192" s="431">
        <f t="shared" si="16"/>
        <v>0</v>
      </c>
      <c r="L192" s="222"/>
      <c r="M192" s="431">
        <f t="shared" si="15"/>
        <v>0</v>
      </c>
      <c r="N192" s="349"/>
    </row>
    <row r="193" spans="1:17" ht="27.75" customHeight="1" x14ac:dyDescent="0.2">
      <c r="A193" s="14" t="s">
        <v>1860</v>
      </c>
      <c r="B193" s="9">
        <v>102181</v>
      </c>
      <c r="C193" s="9" t="s">
        <v>901</v>
      </c>
      <c r="D193" s="8" t="s">
        <v>1034</v>
      </c>
      <c r="E193" s="9" t="s">
        <v>33</v>
      </c>
      <c r="F193" s="10">
        <v>2.88</v>
      </c>
      <c r="G193" s="10"/>
      <c r="H193" s="10">
        <f>G193*F193</f>
        <v>0</v>
      </c>
      <c r="I193" s="431">
        <f t="shared" si="14"/>
        <v>0</v>
      </c>
      <c r="J193" s="431"/>
      <c r="K193" s="431"/>
      <c r="L193" s="222"/>
      <c r="M193" s="431"/>
      <c r="N193" s="349"/>
    </row>
    <row r="194" spans="1:17" ht="25.5" x14ac:dyDescent="0.2">
      <c r="A194" s="14" t="s">
        <v>1861</v>
      </c>
      <c r="B194" s="9">
        <v>11457</v>
      </c>
      <c r="C194" s="9" t="s">
        <v>901</v>
      </c>
      <c r="D194" s="8" t="s">
        <v>824</v>
      </c>
      <c r="E194" s="9" t="s">
        <v>18</v>
      </c>
      <c r="F194" s="10">
        <v>28</v>
      </c>
      <c r="G194" s="10"/>
      <c r="H194" s="10">
        <f>G194*F194</f>
        <v>0</v>
      </c>
      <c r="I194" s="431">
        <f t="shared" si="14"/>
        <v>0</v>
      </c>
      <c r="J194" s="431"/>
      <c r="K194" s="431">
        <f t="shared" si="16"/>
        <v>0</v>
      </c>
      <c r="L194" s="222"/>
      <c r="M194" s="431"/>
      <c r="N194" s="349"/>
    </row>
    <row r="195" spans="1:17" x14ac:dyDescent="0.2">
      <c r="A195" s="12"/>
      <c r="B195" s="963" t="s">
        <v>15</v>
      </c>
      <c r="C195" s="963"/>
      <c r="D195" s="963"/>
      <c r="E195" s="963"/>
      <c r="F195" s="963"/>
      <c r="G195" s="963"/>
      <c r="H195" s="12">
        <f>SUM(H175:H194)</f>
        <v>0</v>
      </c>
      <c r="I195" s="431"/>
      <c r="J195" s="431"/>
      <c r="K195" s="431"/>
      <c r="L195" s="333"/>
      <c r="M195" s="431">
        <f t="shared" si="15"/>
        <v>0</v>
      </c>
      <c r="N195" s="349"/>
    </row>
    <row r="196" spans="1:17" ht="15" customHeight="1" x14ac:dyDescent="0.2">
      <c r="A196" s="244">
        <v>11</v>
      </c>
      <c r="B196" s="195"/>
      <c r="C196" s="195"/>
      <c r="D196" s="196" t="s">
        <v>79</v>
      </c>
      <c r="E196" s="196"/>
      <c r="F196" s="196"/>
      <c r="G196" s="196"/>
      <c r="H196" s="196"/>
      <c r="I196" s="431">
        <f t="shared" si="14"/>
        <v>0</v>
      </c>
      <c r="J196" s="431"/>
      <c r="K196" s="431">
        <f t="shared" si="16"/>
        <v>0</v>
      </c>
      <c r="L196" s="469"/>
      <c r="M196" s="431">
        <f t="shared" si="15"/>
        <v>0</v>
      </c>
      <c r="N196" s="349">
        <f>H196</f>
        <v>0</v>
      </c>
    </row>
    <row r="197" spans="1:17" x14ac:dyDescent="0.2">
      <c r="A197" s="247" t="s">
        <v>245</v>
      </c>
      <c r="B197" s="245"/>
      <c r="C197" s="245"/>
      <c r="D197" s="960" t="s">
        <v>777</v>
      </c>
      <c r="E197" s="960"/>
      <c r="F197" s="960"/>
      <c r="G197" s="960"/>
      <c r="H197" s="960"/>
      <c r="I197" s="431">
        <f t="shared" si="14"/>
        <v>0</v>
      </c>
      <c r="J197" s="431"/>
      <c r="K197" s="431">
        <f t="shared" si="16"/>
        <v>0</v>
      </c>
      <c r="L197" s="471"/>
      <c r="M197" s="431">
        <f t="shared" si="15"/>
        <v>0</v>
      </c>
      <c r="N197" s="349">
        <f>H197</f>
        <v>0</v>
      </c>
    </row>
    <row r="198" spans="1:17" ht="38.25" x14ac:dyDescent="0.2">
      <c r="A198" s="14" t="s">
        <v>666</v>
      </c>
      <c r="B198" s="9"/>
      <c r="C198" s="9"/>
      <c r="D198" s="395" t="s">
        <v>778</v>
      </c>
      <c r="E198" s="9" t="s">
        <v>18</v>
      </c>
      <c r="F198" s="217">
        <v>42</v>
      </c>
      <c r="G198" s="296"/>
      <c r="H198" s="217">
        <f>G198*F198</f>
        <v>0</v>
      </c>
      <c r="I198" s="431">
        <f t="shared" si="14"/>
        <v>0</v>
      </c>
      <c r="J198" s="431"/>
      <c r="K198" s="431">
        <f t="shared" si="16"/>
        <v>0</v>
      </c>
      <c r="L198" s="471"/>
      <c r="M198" s="431"/>
      <c r="N198" s="349"/>
    </row>
    <row r="199" spans="1:17" ht="54.75" customHeight="1" x14ac:dyDescent="0.2">
      <c r="A199" s="14" t="s">
        <v>856</v>
      </c>
      <c r="B199" s="9"/>
      <c r="C199" s="9"/>
      <c r="D199" s="395" t="s">
        <v>779</v>
      </c>
      <c r="E199" s="9" t="s">
        <v>33</v>
      </c>
      <c r="F199" s="217">
        <v>1147.27</v>
      </c>
      <c r="G199" s="296"/>
      <c r="H199" s="217">
        <f>G199*F199</f>
        <v>0</v>
      </c>
      <c r="I199" s="431">
        <f t="shared" si="14"/>
        <v>0</v>
      </c>
      <c r="J199" s="431"/>
      <c r="K199" s="431">
        <f t="shared" si="16"/>
        <v>0</v>
      </c>
      <c r="L199" s="471"/>
      <c r="M199" s="431"/>
      <c r="N199" s="349"/>
    </row>
    <row r="200" spans="1:17" ht="64.5" customHeight="1" x14ac:dyDescent="0.2">
      <c r="A200" s="14" t="s">
        <v>857</v>
      </c>
      <c r="B200" s="9" t="str">
        <f>'CPU - EDIFICAÇÃO'!A153</f>
        <v>CPU-15</v>
      </c>
      <c r="C200" s="9" t="s">
        <v>902</v>
      </c>
      <c r="D200" s="395" t="s">
        <v>780</v>
      </c>
      <c r="E200" s="9" t="s">
        <v>49</v>
      </c>
      <c r="F200" s="217">
        <f>8113/6</f>
        <v>1352.1666666666667</v>
      </c>
      <c r="G200" s="296">
        <f>'CPU - EDIFICAÇÃO'!G165</f>
        <v>0</v>
      </c>
      <c r="H200" s="217">
        <f>G200*F200</f>
        <v>0</v>
      </c>
      <c r="I200" s="431">
        <f t="shared" si="14"/>
        <v>0</v>
      </c>
      <c r="J200" s="431"/>
      <c r="K200" s="431">
        <f t="shared" si="16"/>
        <v>0</v>
      </c>
      <c r="L200" s="474"/>
      <c r="M200" s="431">
        <f t="shared" si="15"/>
        <v>0</v>
      </c>
      <c r="N200" s="349">
        <f>H200</f>
        <v>0</v>
      </c>
      <c r="P200" s="217"/>
    </row>
    <row r="201" spans="1:17" x14ac:dyDescent="0.2">
      <c r="A201" s="247" t="s">
        <v>1862</v>
      </c>
      <c r="B201" s="249"/>
      <c r="C201" s="249"/>
      <c r="D201" s="13" t="s">
        <v>832</v>
      </c>
      <c r="E201" s="13"/>
      <c r="F201" s="13"/>
      <c r="G201" s="13"/>
      <c r="H201" s="13"/>
      <c r="I201" s="431">
        <f t="shared" si="14"/>
        <v>0</v>
      </c>
      <c r="J201" s="431"/>
      <c r="K201" s="431">
        <f t="shared" si="16"/>
        <v>0</v>
      </c>
      <c r="L201" s="470"/>
      <c r="M201" s="431">
        <f t="shared" si="15"/>
        <v>0</v>
      </c>
      <c r="N201" s="349">
        <f>H201</f>
        <v>0</v>
      </c>
    </row>
    <row r="202" spans="1:17" ht="51" x14ac:dyDescent="0.2">
      <c r="A202" s="14" t="s">
        <v>1863</v>
      </c>
      <c r="B202" s="9"/>
      <c r="C202" s="9"/>
      <c r="D202" s="8" t="s">
        <v>1054</v>
      </c>
      <c r="E202" s="9" t="s">
        <v>33</v>
      </c>
      <c r="F202" s="10">
        <v>1110</v>
      </c>
      <c r="G202" s="10"/>
      <c r="H202" s="10">
        <f>G202*F202</f>
        <v>0</v>
      </c>
      <c r="I202" s="431">
        <f t="shared" si="14"/>
        <v>0</v>
      </c>
      <c r="J202" s="431"/>
      <c r="K202" s="431">
        <f t="shared" si="16"/>
        <v>0</v>
      </c>
      <c r="L202" s="222"/>
      <c r="M202" s="431">
        <f t="shared" si="15"/>
        <v>0</v>
      </c>
      <c r="N202" s="349">
        <f>H202</f>
        <v>0</v>
      </c>
      <c r="Q202" s="2"/>
    </row>
    <row r="203" spans="1:17" ht="37.5" customHeight="1" x14ac:dyDescent="0.2">
      <c r="A203" s="14" t="s">
        <v>1864</v>
      </c>
      <c r="B203" s="9"/>
      <c r="C203" s="9"/>
      <c r="D203" s="8" t="s">
        <v>951</v>
      </c>
      <c r="E203" s="9" t="s">
        <v>30</v>
      </c>
      <c r="F203" s="10">
        <v>50</v>
      </c>
      <c r="G203" s="10"/>
      <c r="H203" s="10">
        <f>G203*F203</f>
        <v>0</v>
      </c>
      <c r="I203" s="431">
        <f t="shared" si="14"/>
        <v>0</v>
      </c>
      <c r="J203" s="431"/>
      <c r="K203" s="431">
        <f t="shared" si="16"/>
        <v>0</v>
      </c>
      <c r="L203" s="222"/>
      <c r="M203" s="431"/>
      <c r="N203" s="349"/>
      <c r="Q203" s="2"/>
    </row>
    <row r="204" spans="1:17" x14ac:dyDescent="0.2">
      <c r="A204" s="247" t="s">
        <v>459</v>
      </c>
      <c r="B204" s="249"/>
      <c r="C204" s="249"/>
      <c r="D204" s="13" t="s">
        <v>858</v>
      </c>
      <c r="E204" s="13"/>
      <c r="F204" s="13"/>
      <c r="G204" s="13"/>
      <c r="H204" s="246"/>
      <c r="I204" s="431">
        <f t="shared" si="14"/>
        <v>0</v>
      </c>
      <c r="J204" s="431"/>
      <c r="K204" s="431">
        <f t="shared" si="16"/>
        <v>0</v>
      </c>
      <c r="L204" s="475"/>
      <c r="M204" s="431">
        <f t="shared" si="15"/>
        <v>0</v>
      </c>
      <c r="N204" s="349">
        <f>H204</f>
        <v>0</v>
      </c>
    </row>
    <row r="205" spans="1:17" ht="25.5" x14ac:dyDescent="0.2">
      <c r="A205" s="14" t="s">
        <v>528</v>
      </c>
      <c r="B205" s="9"/>
      <c r="C205" s="9"/>
      <c r="D205" s="395" t="s">
        <v>80</v>
      </c>
      <c r="E205" s="9" t="s">
        <v>30</v>
      </c>
      <c r="F205" s="10">
        <v>47.6</v>
      </c>
      <c r="G205" s="10"/>
      <c r="H205" s="10">
        <f>G205*F205</f>
        <v>0</v>
      </c>
      <c r="I205" s="431">
        <f t="shared" si="14"/>
        <v>0</v>
      </c>
      <c r="J205" s="431"/>
      <c r="K205" s="431">
        <f t="shared" si="16"/>
        <v>0</v>
      </c>
      <c r="L205" s="222"/>
      <c r="M205" s="431">
        <f t="shared" si="15"/>
        <v>0</v>
      </c>
      <c r="N205" s="349">
        <f>H205</f>
        <v>0</v>
      </c>
    </row>
    <row r="206" spans="1:17" ht="38.25" x14ac:dyDescent="0.2">
      <c r="A206" s="14" t="s">
        <v>807</v>
      </c>
      <c r="B206" s="9"/>
      <c r="C206" s="9"/>
      <c r="D206" s="395" t="s">
        <v>1035</v>
      </c>
      <c r="E206" s="9" t="s">
        <v>30</v>
      </c>
      <c r="F206" s="10">
        <v>97.64</v>
      </c>
      <c r="G206" s="10"/>
      <c r="H206" s="10">
        <f>G206*F206</f>
        <v>0</v>
      </c>
      <c r="I206" s="431">
        <f t="shared" si="14"/>
        <v>0</v>
      </c>
      <c r="J206" s="431"/>
      <c r="K206" s="431">
        <f t="shared" si="16"/>
        <v>0</v>
      </c>
      <c r="L206" s="222"/>
      <c r="M206" s="431"/>
      <c r="N206" s="349"/>
    </row>
    <row r="207" spans="1:17" x14ac:dyDescent="0.2">
      <c r="A207" s="247" t="s">
        <v>459</v>
      </c>
      <c r="B207" s="9"/>
      <c r="C207" s="9"/>
      <c r="D207" s="13" t="s">
        <v>1052</v>
      </c>
      <c r="E207" s="9"/>
      <c r="F207" s="10"/>
      <c r="G207" s="10"/>
      <c r="H207" s="10"/>
      <c r="I207" s="431">
        <f t="shared" ref="I207:I268" si="18">H207</f>
        <v>0</v>
      </c>
      <c r="J207" s="431"/>
      <c r="K207" s="431"/>
      <c r="L207" s="222"/>
      <c r="M207" s="431"/>
      <c r="N207" s="349"/>
    </row>
    <row r="208" spans="1:17" ht="65.25" customHeight="1" x14ac:dyDescent="0.2">
      <c r="A208" s="14" t="s">
        <v>528</v>
      </c>
      <c r="B208" s="9" t="s">
        <v>1051</v>
      </c>
      <c r="C208" s="9" t="s">
        <v>903</v>
      </c>
      <c r="D208" s="395" t="s">
        <v>1055</v>
      </c>
      <c r="E208" s="9" t="s">
        <v>30</v>
      </c>
      <c r="F208" s="10">
        <v>6</v>
      </c>
      <c r="G208" s="10"/>
      <c r="H208" s="10">
        <f>G208*F208</f>
        <v>0</v>
      </c>
      <c r="I208" s="431">
        <f t="shared" si="18"/>
        <v>0</v>
      </c>
      <c r="J208" s="431"/>
      <c r="K208" s="431"/>
      <c r="L208" s="222"/>
      <c r="M208" s="431"/>
      <c r="N208" s="349"/>
    </row>
    <row r="209" spans="1:15" x14ac:dyDescent="0.2">
      <c r="A209" s="12"/>
      <c r="B209" s="963" t="s">
        <v>15</v>
      </c>
      <c r="C209" s="963"/>
      <c r="D209" s="963"/>
      <c r="E209" s="963"/>
      <c r="F209" s="963"/>
      <c r="G209" s="963"/>
      <c r="H209" s="12">
        <f>SUM(H198:H208)</f>
        <v>0</v>
      </c>
      <c r="I209" s="431"/>
      <c r="J209" s="431"/>
      <c r="K209" s="431"/>
      <c r="L209" s="333"/>
      <c r="M209" s="431">
        <f t="shared" si="15"/>
        <v>0</v>
      </c>
      <c r="N209" s="349"/>
    </row>
    <row r="210" spans="1:15" ht="15" customHeight="1" x14ac:dyDescent="0.2">
      <c r="A210" s="244">
        <v>12</v>
      </c>
      <c r="B210" s="195"/>
      <c r="C210" s="195"/>
      <c r="D210" s="196" t="s">
        <v>81</v>
      </c>
      <c r="E210" s="196"/>
      <c r="F210" s="196"/>
      <c r="G210" s="196"/>
      <c r="H210" s="196"/>
      <c r="I210" s="431">
        <f t="shared" si="18"/>
        <v>0</v>
      </c>
      <c r="J210" s="431"/>
      <c r="K210" s="431">
        <f t="shared" si="16"/>
        <v>0</v>
      </c>
      <c r="L210" s="469"/>
      <c r="M210" s="431">
        <f t="shared" si="15"/>
        <v>0</v>
      </c>
      <c r="N210" s="349">
        <f>H210</f>
        <v>0</v>
      </c>
    </row>
    <row r="211" spans="1:15" x14ac:dyDescent="0.2">
      <c r="A211" s="247" t="s">
        <v>460</v>
      </c>
      <c r="B211" s="245"/>
      <c r="C211" s="245"/>
      <c r="D211" s="960" t="s">
        <v>82</v>
      </c>
      <c r="E211" s="960"/>
      <c r="F211" s="960"/>
      <c r="G211" s="960"/>
      <c r="H211" s="960"/>
      <c r="I211" s="431">
        <f t="shared" si="18"/>
        <v>0</v>
      </c>
      <c r="J211" s="431"/>
      <c r="K211" s="431">
        <f t="shared" si="16"/>
        <v>0</v>
      </c>
      <c r="L211" s="471"/>
      <c r="M211" s="431">
        <f t="shared" si="15"/>
        <v>0</v>
      </c>
      <c r="N211" s="349">
        <f>H211</f>
        <v>0</v>
      </c>
    </row>
    <row r="212" spans="1:15" ht="63.75" x14ac:dyDescent="0.2">
      <c r="A212" s="14" t="s">
        <v>1865</v>
      </c>
      <c r="B212" s="9"/>
      <c r="C212" s="9"/>
      <c r="D212" s="543" t="s">
        <v>999</v>
      </c>
      <c r="E212" s="9" t="s">
        <v>33</v>
      </c>
      <c r="F212" s="10">
        <v>1916</v>
      </c>
      <c r="G212" s="10"/>
      <c r="H212" s="10">
        <f t="shared" ref="H212:H217" si="19">G212*F212</f>
        <v>0</v>
      </c>
      <c r="I212" s="431">
        <f t="shared" si="18"/>
        <v>0</v>
      </c>
      <c r="J212" s="431"/>
      <c r="K212" s="431"/>
      <c r="L212" s="471"/>
      <c r="M212" s="431"/>
      <c r="N212" s="349"/>
    </row>
    <row r="213" spans="1:15" ht="51" x14ac:dyDescent="0.2">
      <c r="A213" s="14" t="s">
        <v>523</v>
      </c>
      <c r="B213" s="9"/>
      <c r="C213" s="9"/>
      <c r="D213" s="543" t="s">
        <v>1000</v>
      </c>
      <c r="E213" s="9" t="s">
        <v>33</v>
      </c>
      <c r="F213" s="10">
        <v>160</v>
      </c>
      <c r="G213" s="10"/>
      <c r="H213" s="10">
        <f t="shared" si="19"/>
        <v>0</v>
      </c>
      <c r="I213" s="431">
        <f t="shared" si="18"/>
        <v>0</v>
      </c>
      <c r="J213" s="431"/>
      <c r="K213" s="431"/>
      <c r="L213" s="471"/>
      <c r="M213" s="431"/>
      <c r="N213" s="349"/>
    </row>
    <row r="214" spans="1:15" ht="25.5" x14ac:dyDescent="0.2">
      <c r="A214" s="14" t="s">
        <v>1866</v>
      </c>
      <c r="B214" s="9"/>
      <c r="C214" s="9"/>
      <c r="D214" s="543" t="s">
        <v>1036</v>
      </c>
      <c r="E214" s="9" t="s">
        <v>33</v>
      </c>
      <c r="F214" s="10">
        <v>132</v>
      </c>
      <c r="G214" s="10"/>
      <c r="H214" s="10">
        <f t="shared" si="19"/>
        <v>0</v>
      </c>
      <c r="I214" s="431">
        <f t="shared" si="18"/>
        <v>0</v>
      </c>
      <c r="J214" s="431"/>
      <c r="K214" s="431"/>
      <c r="L214" s="471"/>
      <c r="M214" s="431"/>
      <c r="N214" s="349"/>
    </row>
    <row r="215" spans="1:15" ht="51" x14ac:dyDescent="0.2">
      <c r="A215" s="14" t="s">
        <v>1867</v>
      </c>
      <c r="B215" s="9"/>
      <c r="C215" s="9"/>
      <c r="D215" s="543" t="s">
        <v>1001</v>
      </c>
      <c r="E215" s="9" t="s">
        <v>33</v>
      </c>
      <c r="F215" s="10">
        <v>32.049999999999997</v>
      </c>
      <c r="G215" s="10"/>
      <c r="H215" s="10">
        <f t="shared" si="19"/>
        <v>0</v>
      </c>
      <c r="I215" s="431">
        <f t="shared" si="18"/>
        <v>0</v>
      </c>
      <c r="J215" s="431"/>
      <c r="K215" s="431"/>
      <c r="L215" s="471"/>
      <c r="M215" s="431"/>
      <c r="N215" s="349"/>
    </row>
    <row r="216" spans="1:15" ht="25.5" x14ac:dyDescent="0.2">
      <c r="A216" s="14" t="s">
        <v>1868</v>
      </c>
      <c r="B216" s="9"/>
      <c r="C216" s="9"/>
      <c r="D216" s="543" t="s">
        <v>1037</v>
      </c>
      <c r="E216" s="9" t="s">
        <v>416</v>
      </c>
      <c r="F216" s="10">
        <v>912</v>
      </c>
      <c r="G216" s="10"/>
      <c r="H216" s="10">
        <f t="shared" si="19"/>
        <v>0</v>
      </c>
      <c r="I216" s="431">
        <f t="shared" si="18"/>
        <v>0</v>
      </c>
      <c r="J216" s="431"/>
      <c r="K216" s="431"/>
      <c r="L216" s="471"/>
      <c r="M216" s="431"/>
      <c r="N216" s="349"/>
    </row>
    <row r="217" spans="1:15" ht="21" customHeight="1" x14ac:dyDescent="0.2">
      <c r="A217" s="14" t="s">
        <v>1869</v>
      </c>
      <c r="B217" s="9"/>
      <c r="C217" s="9"/>
      <c r="D217" s="543" t="s">
        <v>83</v>
      </c>
      <c r="E217" s="9" t="s">
        <v>30</v>
      </c>
      <c r="F217" s="10">
        <v>6.3</v>
      </c>
      <c r="G217" s="10"/>
      <c r="H217" s="10">
        <f t="shared" si="19"/>
        <v>0</v>
      </c>
      <c r="I217" s="431">
        <f t="shared" si="18"/>
        <v>0</v>
      </c>
      <c r="J217" s="431"/>
      <c r="K217" s="431">
        <f t="shared" si="16"/>
        <v>0</v>
      </c>
      <c r="L217" s="222"/>
      <c r="M217" s="431">
        <f t="shared" si="15"/>
        <v>0</v>
      </c>
      <c r="N217" s="349">
        <f>H217</f>
        <v>0</v>
      </c>
    </row>
    <row r="218" spans="1:15" x14ac:dyDescent="0.2">
      <c r="A218" s="247" t="s">
        <v>461</v>
      </c>
      <c r="B218" s="249"/>
      <c r="C218" s="249"/>
      <c r="D218" s="13" t="s">
        <v>84</v>
      </c>
      <c r="E218" s="13"/>
      <c r="F218" s="13"/>
      <c r="G218" s="13"/>
      <c r="H218" s="10"/>
      <c r="I218" s="431">
        <f t="shared" si="18"/>
        <v>0</v>
      </c>
      <c r="J218" s="431"/>
      <c r="K218" s="431">
        <f t="shared" si="16"/>
        <v>0</v>
      </c>
      <c r="L218" s="222"/>
      <c r="M218" s="431">
        <f t="shared" si="15"/>
        <v>0</v>
      </c>
      <c r="N218" s="349">
        <f>H218</f>
        <v>0</v>
      </c>
    </row>
    <row r="219" spans="1:15" ht="38.25" x14ac:dyDescent="0.2">
      <c r="A219" s="14" t="s">
        <v>524</v>
      </c>
      <c r="B219" s="9"/>
      <c r="C219" s="9"/>
      <c r="D219" s="543" t="s">
        <v>606</v>
      </c>
      <c r="E219" s="9" t="s">
        <v>33</v>
      </c>
      <c r="F219" s="10">
        <v>2390</v>
      </c>
      <c r="G219" s="10"/>
      <c r="H219" s="10">
        <f>G219*F219</f>
        <v>0</v>
      </c>
      <c r="I219" s="431">
        <f t="shared" si="18"/>
        <v>0</v>
      </c>
      <c r="J219" s="431"/>
      <c r="K219" s="431">
        <f t="shared" si="16"/>
        <v>0</v>
      </c>
      <c r="L219" s="222"/>
      <c r="M219" s="431">
        <f t="shared" si="15"/>
        <v>0</v>
      </c>
      <c r="N219" s="349">
        <f>H219</f>
        <v>0</v>
      </c>
    </row>
    <row r="220" spans="1:15" ht="51" x14ac:dyDescent="0.2">
      <c r="A220" s="14" t="s">
        <v>859</v>
      </c>
      <c r="B220" s="9"/>
      <c r="C220" s="9"/>
      <c r="D220" s="543" t="s">
        <v>652</v>
      </c>
      <c r="E220" s="9" t="s">
        <v>33</v>
      </c>
      <c r="F220" s="10">
        <v>2390</v>
      </c>
      <c r="G220" s="10"/>
      <c r="H220" s="10">
        <f>G220*F220</f>
        <v>0</v>
      </c>
      <c r="I220" s="431">
        <f t="shared" si="18"/>
        <v>0</v>
      </c>
      <c r="J220" s="431"/>
      <c r="K220" s="431">
        <f t="shared" si="16"/>
        <v>0</v>
      </c>
      <c r="L220" s="222"/>
      <c r="M220" s="431">
        <f t="shared" si="15"/>
        <v>0</v>
      </c>
      <c r="N220" s="349"/>
    </row>
    <row r="221" spans="1:15" ht="41.25" customHeight="1" x14ac:dyDescent="0.2">
      <c r="A221" s="14" t="s">
        <v>525</v>
      </c>
      <c r="B221" s="9"/>
      <c r="C221" s="9"/>
      <c r="D221" s="543" t="s">
        <v>1011</v>
      </c>
      <c r="E221" s="9" t="s">
        <v>33</v>
      </c>
      <c r="F221" s="10">
        <v>724.55</v>
      </c>
      <c r="G221" s="10"/>
      <c r="H221" s="10">
        <f>G221*F221</f>
        <v>0</v>
      </c>
      <c r="I221" s="431">
        <f t="shared" si="18"/>
        <v>0</v>
      </c>
      <c r="J221" s="431"/>
      <c r="K221" s="431">
        <f t="shared" si="16"/>
        <v>0</v>
      </c>
      <c r="L221" s="222"/>
      <c r="M221" s="431">
        <f t="shared" si="15"/>
        <v>0</v>
      </c>
      <c r="N221" s="349"/>
    </row>
    <row r="222" spans="1:15" ht="51" x14ac:dyDescent="0.2">
      <c r="A222" s="14" t="s">
        <v>1871</v>
      </c>
      <c r="B222" s="9"/>
      <c r="C222" s="9"/>
      <c r="D222" s="543" t="s">
        <v>85</v>
      </c>
      <c r="E222" s="9" t="s">
        <v>33</v>
      </c>
      <c r="F222" s="10">
        <v>282.029</v>
      </c>
      <c r="G222" s="10"/>
      <c r="H222" s="10">
        <f>G222*F222</f>
        <v>0</v>
      </c>
      <c r="I222" s="431">
        <f t="shared" si="18"/>
        <v>0</v>
      </c>
      <c r="J222" s="431"/>
      <c r="K222" s="431">
        <f t="shared" si="16"/>
        <v>0</v>
      </c>
      <c r="L222" s="222"/>
      <c r="M222" s="431">
        <f t="shared" si="15"/>
        <v>0</v>
      </c>
      <c r="N222" s="349">
        <f>H222</f>
        <v>0</v>
      </c>
      <c r="O222" s="101"/>
    </row>
    <row r="223" spans="1:15" x14ac:dyDescent="0.2">
      <c r="A223" s="247" t="s">
        <v>745</v>
      </c>
      <c r="B223" s="9"/>
      <c r="C223" s="9"/>
      <c r="D223" s="13" t="s">
        <v>781</v>
      </c>
      <c r="E223" s="9"/>
      <c r="F223" s="10"/>
      <c r="G223" s="10"/>
      <c r="H223" s="10"/>
      <c r="I223" s="431">
        <f t="shared" si="18"/>
        <v>0</v>
      </c>
      <c r="J223" s="431"/>
      <c r="K223" s="431">
        <f t="shared" si="16"/>
        <v>0</v>
      </c>
      <c r="L223" s="222"/>
      <c r="M223" s="431"/>
      <c r="N223" s="349"/>
      <c r="O223" s="101"/>
    </row>
    <row r="224" spans="1:15" ht="51" x14ac:dyDescent="0.2">
      <c r="A224" s="14" t="s">
        <v>746</v>
      </c>
      <c r="B224" s="9"/>
      <c r="C224" s="9"/>
      <c r="D224" s="543" t="s">
        <v>85</v>
      </c>
      <c r="E224" s="9" t="s">
        <v>33</v>
      </c>
      <c r="F224" s="10">
        <v>15</v>
      </c>
      <c r="G224" s="10"/>
      <c r="H224" s="10">
        <f>G224*F224</f>
        <v>0</v>
      </c>
      <c r="I224" s="431">
        <f t="shared" si="18"/>
        <v>0</v>
      </c>
      <c r="J224" s="431"/>
      <c r="K224" s="431">
        <f t="shared" ref="K224:K292" si="20">H224</f>
        <v>0</v>
      </c>
      <c r="L224" s="222"/>
      <c r="M224" s="431"/>
      <c r="N224" s="349"/>
      <c r="O224" s="101"/>
    </row>
    <row r="225" spans="1:14" x14ac:dyDescent="0.2">
      <c r="A225" s="247" t="s">
        <v>860</v>
      </c>
      <c r="B225" s="249"/>
      <c r="C225" s="249"/>
      <c r="D225" s="13" t="s">
        <v>86</v>
      </c>
      <c r="E225" s="13"/>
      <c r="F225" s="13"/>
      <c r="G225" s="13"/>
      <c r="H225" s="10"/>
      <c r="I225" s="431">
        <f t="shared" si="18"/>
        <v>0</v>
      </c>
      <c r="J225" s="431"/>
      <c r="K225" s="431">
        <f t="shared" si="20"/>
        <v>0</v>
      </c>
      <c r="L225" s="222"/>
      <c r="M225" s="431">
        <f t="shared" si="15"/>
        <v>0</v>
      </c>
      <c r="N225" s="349">
        <f>H225</f>
        <v>0</v>
      </c>
    </row>
    <row r="226" spans="1:14" ht="51" x14ac:dyDescent="0.2">
      <c r="A226" s="14" t="s">
        <v>861</v>
      </c>
      <c r="B226" s="9"/>
      <c r="C226" s="9"/>
      <c r="D226" s="543" t="s">
        <v>1870</v>
      </c>
      <c r="E226" s="9" t="s">
        <v>33</v>
      </c>
      <c r="F226" s="10">
        <v>1666.7</v>
      </c>
      <c r="G226" s="10"/>
      <c r="H226" s="10">
        <f>G226*F226</f>
        <v>0</v>
      </c>
      <c r="I226" s="431">
        <f t="shared" si="18"/>
        <v>0</v>
      </c>
      <c r="J226" s="431"/>
      <c r="K226" s="431">
        <f t="shared" si="20"/>
        <v>0</v>
      </c>
      <c r="L226" s="222"/>
      <c r="M226" s="431">
        <f t="shared" si="15"/>
        <v>0</v>
      </c>
      <c r="N226" s="349"/>
    </row>
    <row r="227" spans="1:14" ht="51" x14ac:dyDescent="0.2">
      <c r="A227" s="14" t="s">
        <v>862</v>
      </c>
      <c r="B227" s="9"/>
      <c r="C227" s="9"/>
      <c r="D227" s="543" t="s">
        <v>655</v>
      </c>
      <c r="E227" s="9" t="s">
        <v>33</v>
      </c>
      <c r="F227" s="10">
        <f>F226</f>
        <v>1666.7</v>
      </c>
      <c r="G227" s="10"/>
      <c r="H227" s="10">
        <f>G227*F227</f>
        <v>0</v>
      </c>
      <c r="I227" s="431">
        <f t="shared" si="18"/>
        <v>0</v>
      </c>
      <c r="J227" s="431"/>
      <c r="K227" s="431">
        <f t="shared" si="20"/>
        <v>0</v>
      </c>
      <c r="L227" s="222"/>
      <c r="M227" s="431">
        <f t="shared" si="15"/>
        <v>0</v>
      </c>
      <c r="N227" s="349">
        <f>H227</f>
        <v>0</v>
      </c>
    </row>
    <row r="228" spans="1:14" x14ac:dyDescent="0.2">
      <c r="A228" s="247" t="s">
        <v>745</v>
      </c>
      <c r="B228" s="9"/>
      <c r="C228" s="9"/>
      <c r="D228" s="13" t="s">
        <v>1049</v>
      </c>
      <c r="E228" s="9"/>
      <c r="F228" s="10"/>
      <c r="G228" s="10"/>
      <c r="H228" s="10"/>
      <c r="I228" s="431">
        <f t="shared" si="18"/>
        <v>0</v>
      </c>
      <c r="J228" s="431"/>
      <c r="K228" s="431"/>
      <c r="L228" s="222"/>
      <c r="M228" s="431"/>
      <c r="N228" s="349"/>
    </row>
    <row r="229" spans="1:14" ht="14.25" customHeight="1" x14ac:dyDescent="0.2">
      <c r="A229" s="14" t="s">
        <v>746</v>
      </c>
      <c r="B229" s="9"/>
      <c r="C229" s="9"/>
      <c r="D229" s="543" t="s">
        <v>1082</v>
      </c>
      <c r="E229" s="9" t="s">
        <v>30</v>
      </c>
      <c r="F229" s="10">
        <v>146.4</v>
      </c>
      <c r="G229" s="10"/>
      <c r="H229" s="10">
        <f>G229*F229</f>
        <v>0</v>
      </c>
      <c r="I229" s="431">
        <f t="shared" si="18"/>
        <v>0</v>
      </c>
      <c r="J229" s="431"/>
      <c r="K229" s="431"/>
      <c r="L229" s="222"/>
      <c r="M229" s="431"/>
      <c r="N229" s="349"/>
    </row>
    <row r="230" spans="1:14" x14ac:dyDescent="0.2">
      <c r="A230" s="247" t="s">
        <v>860</v>
      </c>
      <c r="B230" s="9"/>
      <c r="C230" s="9"/>
      <c r="D230" s="13" t="s">
        <v>1061</v>
      </c>
      <c r="E230" s="9"/>
      <c r="F230" s="10"/>
      <c r="G230" s="10"/>
      <c r="H230" s="10"/>
      <c r="I230" s="431">
        <f t="shared" si="18"/>
        <v>0</v>
      </c>
      <c r="J230" s="431"/>
      <c r="K230" s="431"/>
      <c r="L230" s="222"/>
      <c r="M230" s="431"/>
      <c r="N230" s="349"/>
    </row>
    <row r="231" spans="1:14" x14ac:dyDescent="0.2">
      <c r="A231" s="14" t="s">
        <v>861</v>
      </c>
      <c r="B231" s="9"/>
      <c r="C231" s="9"/>
      <c r="D231" s="8" t="s">
        <v>66</v>
      </c>
      <c r="E231" s="9" t="s">
        <v>30</v>
      </c>
      <c r="F231" s="10">
        <v>124</v>
      </c>
      <c r="G231" s="10"/>
      <c r="H231" s="10">
        <f>G231*F231</f>
        <v>0</v>
      </c>
      <c r="I231" s="431">
        <f t="shared" si="18"/>
        <v>0</v>
      </c>
      <c r="J231" s="431"/>
      <c r="K231" s="431"/>
      <c r="L231" s="222"/>
      <c r="M231" s="431"/>
      <c r="N231" s="349"/>
    </row>
    <row r="232" spans="1:14" x14ac:dyDescent="0.2">
      <c r="A232" s="247" t="s">
        <v>1872</v>
      </c>
      <c r="B232" s="9"/>
      <c r="C232" s="9"/>
      <c r="D232" s="13" t="s">
        <v>1062</v>
      </c>
      <c r="E232" s="9"/>
      <c r="F232" s="10"/>
      <c r="G232" s="10"/>
      <c r="H232" s="10"/>
      <c r="I232" s="431">
        <f t="shared" si="18"/>
        <v>0</v>
      </c>
      <c r="J232" s="431"/>
      <c r="K232" s="431"/>
      <c r="L232" s="222"/>
      <c r="M232" s="431"/>
      <c r="N232" s="349"/>
    </row>
    <row r="233" spans="1:14" x14ac:dyDescent="0.2">
      <c r="A233" s="14" t="s">
        <v>1873</v>
      </c>
      <c r="B233" s="9"/>
      <c r="C233" s="9"/>
      <c r="D233" s="8" t="s">
        <v>66</v>
      </c>
      <c r="E233" s="9" t="s">
        <v>30</v>
      </c>
      <c r="F233" s="10">
        <v>14.2</v>
      </c>
      <c r="G233" s="10"/>
      <c r="H233" s="10">
        <f>G233*F233</f>
        <v>0</v>
      </c>
      <c r="I233" s="431">
        <f t="shared" si="18"/>
        <v>0</v>
      </c>
      <c r="J233" s="431"/>
      <c r="K233" s="431"/>
      <c r="L233" s="222"/>
      <c r="M233" s="431"/>
      <c r="N233" s="349"/>
    </row>
    <row r="234" spans="1:14" x14ac:dyDescent="0.2">
      <c r="A234" s="252"/>
      <c r="B234" s="963" t="s">
        <v>15</v>
      </c>
      <c r="C234" s="963"/>
      <c r="D234" s="963"/>
      <c r="E234" s="963"/>
      <c r="F234" s="963"/>
      <c r="G234" s="963"/>
      <c r="H234" s="12">
        <f>SUM(H212:H233)</f>
        <v>0</v>
      </c>
      <c r="I234" s="431"/>
      <c r="J234" s="431"/>
      <c r="K234" s="431"/>
      <c r="L234" s="333"/>
      <c r="M234" s="431">
        <f t="shared" si="15"/>
        <v>0</v>
      </c>
      <c r="N234" s="349"/>
    </row>
    <row r="235" spans="1:14" x14ac:dyDescent="0.2">
      <c r="A235" s="244">
        <v>13</v>
      </c>
      <c r="B235" s="195"/>
      <c r="C235" s="195"/>
      <c r="D235" s="196" t="s">
        <v>88</v>
      </c>
      <c r="E235" s="196"/>
      <c r="F235" s="196"/>
      <c r="G235" s="196"/>
      <c r="H235" s="196"/>
      <c r="I235" s="431">
        <f t="shared" si="18"/>
        <v>0</v>
      </c>
      <c r="J235" s="431"/>
      <c r="K235" s="431">
        <f t="shared" si="20"/>
        <v>0</v>
      </c>
      <c r="L235" s="469"/>
      <c r="M235" s="431">
        <f t="shared" si="15"/>
        <v>0</v>
      </c>
      <c r="N235" s="349">
        <f t="shared" ref="N235:N243" si="21">H235</f>
        <v>0</v>
      </c>
    </row>
    <row r="236" spans="1:14" x14ac:dyDescent="0.2">
      <c r="A236" s="249" t="s">
        <v>462</v>
      </c>
      <c r="B236" s="245"/>
      <c r="C236" s="245"/>
      <c r="D236" s="960" t="s">
        <v>89</v>
      </c>
      <c r="E236" s="960"/>
      <c r="F236" s="960"/>
      <c r="G236" s="960"/>
      <c r="H236" s="960"/>
      <c r="I236" s="431">
        <f t="shared" si="18"/>
        <v>0</v>
      </c>
      <c r="J236" s="431"/>
      <c r="K236" s="431">
        <f t="shared" si="20"/>
        <v>0</v>
      </c>
      <c r="L236" s="471"/>
      <c r="M236" s="431">
        <f t="shared" si="15"/>
        <v>0</v>
      </c>
      <c r="N236" s="349">
        <f t="shared" si="21"/>
        <v>0</v>
      </c>
    </row>
    <row r="237" spans="1:14" ht="25.5" x14ac:dyDescent="0.2">
      <c r="A237" s="14" t="s">
        <v>864</v>
      </c>
      <c r="B237" s="9"/>
      <c r="C237" s="9"/>
      <c r="D237" s="395" t="s">
        <v>549</v>
      </c>
      <c r="E237" s="9" t="s">
        <v>41</v>
      </c>
      <c r="F237" s="10">
        <v>300.26</v>
      </c>
      <c r="G237" s="10"/>
      <c r="H237" s="10">
        <f t="shared" ref="H237:H249" si="22">G237*F237</f>
        <v>0</v>
      </c>
      <c r="I237" s="431">
        <f t="shared" si="18"/>
        <v>0</v>
      </c>
      <c r="J237" s="431"/>
      <c r="K237" s="431">
        <f t="shared" si="20"/>
        <v>0</v>
      </c>
      <c r="L237" s="222"/>
      <c r="M237" s="431">
        <f t="shared" ref="M237:M292" si="23">H237</f>
        <v>0</v>
      </c>
      <c r="N237" s="349">
        <f t="shared" si="21"/>
        <v>0</v>
      </c>
    </row>
    <row r="238" spans="1:14" ht="25.5" x14ac:dyDescent="0.2">
      <c r="A238" s="14" t="s">
        <v>690</v>
      </c>
      <c r="B238" s="9"/>
      <c r="C238" s="9"/>
      <c r="D238" s="395" t="s">
        <v>90</v>
      </c>
      <c r="E238" s="9" t="s">
        <v>33</v>
      </c>
      <c r="F238" s="10">
        <v>1000.2688000000001</v>
      </c>
      <c r="G238" s="10"/>
      <c r="H238" s="10">
        <f t="shared" si="22"/>
        <v>0</v>
      </c>
      <c r="I238" s="431">
        <f t="shared" si="18"/>
        <v>0</v>
      </c>
      <c r="J238" s="431"/>
      <c r="K238" s="431">
        <f t="shared" si="20"/>
        <v>0</v>
      </c>
      <c r="L238" s="222"/>
      <c r="M238" s="431">
        <f t="shared" si="23"/>
        <v>0</v>
      </c>
      <c r="N238" s="349">
        <f t="shared" si="21"/>
        <v>0</v>
      </c>
    </row>
    <row r="239" spans="1:14" ht="38.25" x14ac:dyDescent="0.2">
      <c r="A239" s="14" t="s">
        <v>747</v>
      </c>
      <c r="B239" s="9"/>
      <c r="C239" s="9"/>
      <c r="D239" s="395" t="s">
        <v>952</v>
      </c>
      <c r="E239" s="9" t="s">
        <v>236</v>
      </c>
      <c r="F239" s="10">
        <v>14.56</v>
      </c>
      <c r="G239" s="10"/>
      <c r="H239" s="10">
        <f t="shared" si="22"/>
        <v>0</v>
      </c>
      <c r="I239" s="431">
        <f t="shared" si="18"/>
        <v>0</v>
      </c>
      <c r="J239" s="431"/>
      <c r="K239" s="431">
        <f t="shared" si="20"/>
        <v>0</v>
      </c>
      <c r="L239" s="222"/>
      <c r="M239" s="431">
        <f t="shared" si="23"/>
        <v>0</v>
      </c>
      <c r="N239" s="349">
        <f t="shared" si="21"/>
        <v>0</v>
      </c>
    </row>
    <row r="240" spans="1:14" ht="38.25" x14ac:dyDescent="0.2">
      <c r="A240" s="14" t="s">
        <v>748</v>
      </c>
      <c r="B240" s="9"/>
      <c r="C240" s="9"/>
      <c r="D240" s="395" t="s">
        <v>582</v>
      </c>
      <c r="E240" s="9" t="s">
        <v>41</v>
      </c>
      <c r="F240" s="10">
        <v>50.04</v>
      </c>
      <c r="G240" s="10"/>
      <c r="H240" s="10">
        <f t="shared" si="22"/>
        <v>0</v>
      </c>
      <c r="I240" s="431">
        <f t="shared" si="18"/>
        <v>0</v>
      </c>
      <c r="J240" s="431"/>
      <c r="K240" s="431">
        <f t="shared" si="20"/>
        <v>0</v>
      </c>
      <c r="L240" s="222"/>
      <c r="M240" s="431">
        <f t="shared" si="23"/>
        <v>0</v>
      </c>
      <c r="N240" s="349">
        <f t="shared" si="21"/>
        <v>0</v>
      </c>
    </row>
    <row r="241" spans="1:14" ht="25.5" x14ac:dyDescent="0.2">
      <c r="A241" s="14" t="s">
        <v>749</v>
      </c>
      <c r="B241" s="9"/>
      <c r="C241" s="9"/>
      <c r="D241" s="395" t="s">
        <v>605</v>
      </c>
      <c r="E241" s="9" t="s">
        <v>49</v>
      </c>
      <c r="F241" s="10">
        <f>1000.8*1.85</f>
        <v>1851.48</v>
      </c>
      <c r="G241" s="10"/>
      <c r="H241" s="10">
        <f t="shared" si="22"/>
        <v>0</v>
      </c>
      <c r="I241" s="431">
        <f t="shared" si="18"/>
        <v>0</v>
      </c>
      <c r="J241" s="431"/>
      <c r="K241" s="431">
        <f t="shared" si="20"/>
        <v>0</v>
      </c>
      <c r="L241" s="222"/>
      <c r="M241" s="431">
        <f t="shared" si="23"/>
        <v>0</v>
      </c>
      <c r="N241" s="349">
        <f t="shared" si="21"/>
        <v>0</v>
      </c>
    </row>
    <row r="242" spans="1:14" ht="27.75" customHeight="1" x14ac:dyDescent="0.2">
      <c r="A242" s="14" t="s">
        <v>1874</v>
      </c>
      <c r="B242" s="9"/>
      <c r="C242" s="9"/>
      <c r="D242" s="395" t="s">
        <v>607</v>
      </c>
      <c r="E242" s="9" t="s">
        <v>41</v>
      </c>
      <c r="F242" s="10">
        <v>120.1</v>
      </c>
      <c r="G242" s="10"/>
      <c r="H242" s="10">
        <f>G242*F242</f>
        <v>0</v>
      </c>
      <c r="I242" s="431">
        <f t="shared" si="18"/>
        <v>0</v>
      </c>
      <c r="J242" s="431"/>
      <c r="K242" s="431">
        <f t="shared" si="20"/>
        <v>0</v>
      </c>
      <c r="L242" s="222"/>
      <c r="M242" s="431">
        <f t="shared" si="23"/>
        <v>0</v>
      </c>
      <c r="N242" s="349">
        <f t="shared" si="21"/>
        <v>0</v>
      </c>
    </row>
    <row r="243" spans="1:14" ht="16.5" customHeight="1" x14ac:dyDescent="0.2">
      <c r="A243" s="14" t="s">
        <v>1875</v>
      </c>
      <c r="B243" s="9" t="str">
        <f>'CPU - EDIFICAÇÃO'!A169</f>
        <v>CPU-16</v>
      </c>
      <c r="C243" s="9" t="s">
        <v>902</v>
      </c>
      <c r="D243" s="395" t="s">
        <v>609</v>
      </c>
      <c r="E243" s="9" t="s">
        <v>30</v>
      </c>
      <c r="F243" s="10">
        <v>50</v>
      </c>
      <c r="G243" s="10">
        <f>'CPU - EDIFICAÇÃO'!G174</f>
        <v>0</v>
      </c>
      <c r="H243" s="10">
        <f>G243*F243</f>
        <v>0</v>
      </c>
      <c r="I243" s="431">
        <f t="shared" si="18"/>
        <v>0</v>
      </c>
      <c r="J243" s="431"/>
      <c r="K243" s="431">
        <f t="shared" si="20"/>
        <v>0</v>
      </c>
      <c r="L243" s="222"/>
      <c r="M243" s="431">
        <f t="shared" si="23"/>
        <v>0</v>
      </c>
      <c r="N243" s="349">
        <f t="shared" si="21"/>
        <v>0</v>
      </c>
    </row>
    <row r="244" spans="1:14" ht="25.5" x14ac:dyDescent="0.2">
      <c r="A244" s="14" t="s">
        <v>750</v>
      </c>
      <c r="B244" s="9"/>
      <c r="C244" s="9"/>
      <c r="D244" s="395" t="s">
        <v>653</v>
      </c>
      <c r="E244" s="9" t="s">
        <v>33</v>
      </c>
      <c r="F244" s="10">
        <v>132.6</v>
      </c>
      <c r="G244" s="10"/>
      <c r="H244" s="10">
        <f>G244*F244</f>
        <v>0</v>
      </c>
      <c r="I244" s="431">
        <f t="shared" si="18"/>
        <v>0</v>
      </c>
      <c r="J244" s="431"/>
      <c r="K244" s="431">
        <f t="shared" si="20"/>
        <v>0</v>
      </c>
      <c r="L244" s="222"/>
      <c r="M244" s="431"/>
      <c r="N244" s="349"/>
    </row>
    <row r="245" spans="1:14" x14ac:dyDescent="0.2">
      <c r="A245" s="247" t="s">
        <v>751</v>
      </c>
      <c r="B245" s="245"/>
      <c r="C245" s="245"/>
      <c r="D245" s="13" t="s">
        <v>91</v>
      </c>
      <c r="E245" s="13"/>
      <c r="F245" s="13"/>
      <c r="G245" s="13"/>
      <c r="H245" s="10">
        <f t="shared" si="22"/>
        <v>0</v>
      </c>
      <c r="I245" s="431">
        <f t="shared" si="18"/>
        <v>0</v>
      </c>
      <c r="J245" s="431"/>
      <c r="K245" s="431">
        <f t="shared" si="20"/>
        <v>0</v>
      </c>
      <c r="L245" s="222"/>
      <c r="M245" s="431">
        <f t="shared" si="23"/>
        <v>0</v>
      </c>
      <c r="N245" s="349">
        <f>H245</f>
        <v>0</v>
      </c>
    </row>
    <row r="246" spans="1:14" ht="25.5" x14ac:dyDescent="0.2">
      <c r="A246" s="14" t="s">
        <v>718</v>
      </c>
      <c r="B246" s="9"/>
      <c r="C246" s="9"/>
      <c r="D246" s="395" t="s">
        <v>92</v>
      </c>
      <c r="E246" s="9" t="s">
        <v>30</v>
      </c>
      <c r="F246" s="10">
        <v>71</v>
      </c>
      <c r="G246" s="10"/>
      <c r="H246" s="10">
        <f t="shared" si="22"/>
        <v>0</v>
      </c>
      <c r="I246" s="431">
        <f t="shared" si="18"/>
        <v>0</v>
      </c>
      <c r="J246" s="431"/>
      <c r="K246" s="431">
        <f t="shared" si="20"/>
        <v>0</v>
      </c>
      <c r="L246" s="222"/>
      <c r="M246" s="431">
        <f t="shared" si="23"/>
        <v>0</v>
      </c>
      <c r="N246" s="349">
        <f>H246</f>
        <v>0</v>
      </c>
    </row>
    <row r="247" spans="1:14" ht="25.5" x14ac:dyDescent="0.2">
      <c r="A247" s="14" t="s">
        <v>865</v>
      </c>
      <c r="B247" s="9"/>
      <c r="C247" s="9"/>
      <c r="D247" s="395" t="s">
        <v>94</v>
      </c>
      <c r="E247" s="9" t="s">
        <v>30</v>
      </c>
      <c r="F247" s="10">
        <v>434</v>
      </c>
      <c r="G247" s="10"/>
      <c r="H247" s="10">
        <f t="shared" si="22"/>
        <v>0</v>
      </c>
      <c r="I247" s="431">
        <f t="shared" si="18"/>
        <v>0</v>
      </c>
      <c r="J247" s="431"/>
      <c r="K247" s="431">
        <f t="shared" si="20"/>
        <v>0</v>
      </c>
      <c r="L247" s="222"/>
      <c r="M247" s="431">
        <f t="shared" si="23"/>
        <v>0</v>
      </c>
      <c r="N247" s="349">
        <f>H247</f>
        <v>0</v>
      </c>
    </row>
    <row r="248" spans="1:14" ht="25.5" x14ac:dyDescent="0.2">
      <c r="A248" s="14" t="s">
        <v>866</v>
      </c>
      <c r="B248" s="9"/>
      <c r="C248" s="9"/>
      <c r="D248" s="395" t="s">
        <v>549</v>
      </c>
      <c r="E248" s="9" t="s">
        <v>41</v>
      </c>
      <c r="F248" s="10">
        <v>2629</v>
      </c>
      <c r="G248" s="10"/>
      <c r="H248" s="10">
        <f t="shared" si="22"/>
        <v>0</v>
      </c>
      <c r="I248" s="431">
        <f t="shared" si="18"/>
        <v>0</v>
      </c>
      <c r="J248" s="431"/>
      <c r="K248" s="431">
        <f t="shared" si="20"/>
        <v>0</v>
      </c>
      <c r="L248" s="222"/>
      <c r="M248" s="431">
        <f t="shared" si="23"/>
        <v>0</v>
      </c>
      <c r="N248" s="349">
        <f t="shared" ref="N248:N313" si="24">H248</f>
        <v>0</v>
      </c>
    </row>
    <row r="249" spans="1:14" ht="38.25" x14ac:dyDescent="0.2">
      <c r="A249" s="14" t="s">
        <v>867</v>
      </c>
      <c r="B249" s="9"/>
      <c r="C249" s="9"/>
      <c r="D249" s="395" t="s">
        <v>863</v>
      </c>
      <c r="E249" s="9" t="s">
        <v>33</v>
      </c>
      <c r="F249" s="10">
        <v>665</v>
      </c>
      <c r="G249" s="10"/>
      <c r="H249" s="10">
        <f t="shared" si="22"/>
        <v>0</v>
      </c>
      <c r="I249" s="431">
        <f t="shared" si="18"/>
        <v>0</v>
      </c>
      <c r="J249" s="431"/>
      <c r="K249" s="431">
        <f t="shared" si="20"/>
        <v>0</v>
      </c>
      <c r="L249" s="222"/>
      <c r="M249" s="431">
        <f t="shared" si="23"/>
        <v>0</v>
      </c>
      <c r="N249" s="349">
        <f t="shared" si="24"/>
        <v>0</v>
      </c>
    </row>
    <row r="250" spans="1:14" ht="51" x14ac:dyDescent="0.2">
      <c r="A250" s="14" t="s">
        <v>953</v>
      </c>
      <c r="B250" s="9"/>
      <c r="C250" s="9"/>
      <c r="D250" s="395" t="s">
        <v>954</v>
      </c>
      <c r="E250" s="9" t="s">
        <v>33</v>
      </c>
      <c r="F250" s="10">
        <v>53</v>
      </c>
      <c r="G250" s="10"/>
      <c r="H250" s="10">
        <f>G250*F250</f>
        <v>0</v>
      </c>
      <c r="I250" s="431">
        <f t="shared" si="18"/>
        <v>0</v>
      </c>
      <c r="J250" s="431"/>
      <c r="K250" s="431"/>
      <c r="L250" s="222"/>
      <c r="M250" s="431"/>
      <c r="N250" s="349"/>
    </row>
    <row r="251" spans="1:14" ht="51" x14ac:dyDescent="0.2">
      <c r="A251" s="14" t="s">
        <v>955</v>
      </c>
      <c r="B251" s="9"/>
      <c r="C251" s="9"/>
      <c r="D251" s="395" t="s">
        <v>790</v>
      </c>
      <c r="E251" s="9" t="s">
        <v>33</v>
      </c>
      <c r="F251" s="10">
        <v>1403.4</v>
      </c>
      <c r="G251" s="10"/>
      <c r="H251" s="10">
        <f>G251*F251</f>
        <v>0</v>
      </c>
      <c r="I251" s="431">
        <f t="shared" si="18"/>
        <v>0</v>
      </c>
      <c r="J251" s="431"/>
      <c r="K251" s="431"/>
      <c r="L251" s="222"/>
      <c r="M251" s="431"/>
      <c r="N251" s="349"/>
    </row>
    <row r="252" spans="1:14" x14ac:dyDescent="0.2">
      <c r="A252" s="12"/>
      <c r="B252" s="963" t="s">
        <v>15</v>
      </c>
      <c r="C252" s="963"/>
      <c r="D252" s="963"/>
      <c r="E252" s="963"/>
      <c r="F252" s="963"/>
      <c r="G252" s="963"/>
      <c r="H252" s="12">
        <f>SUM(H237:H251)</f>
        <v>0</v>
      </c>
      <c r="I252" s="431"/>
      <c r="J252" s="431"/>
      <c r="K252" s="431"/>
      <c r="L252" s="333"/>
      <c r="M252" s="431">
        <f t="shared" si="23"/>
        <v>0</v>
      </c>
      <c r="N252" s="349"/>
    </row>
    <row r="253" spans="1:14" x14ac:dyDescent="0.2">
      <c r="A253" s="244">
        <v>14</v>
      </c>
      <c r="B253" s="195"/>
      <c r="C253" s="195"/>
      <c r="D253" s="196" t="s">
        <v>1006</v>
      </c>
      <c r="E253" s="196"/>
      <c r="F253" s="196"/>
      <c r="G253" s="196"/>
      <c r="H253" s="196"/>
      <c r="I253" s="431">
        <f t="shared" si="18"/>
        <v>0</v>
      </c>
      <c r="J253" s="431"/>
      <c r="K253" s="431"/>
      <c r="L253" s="333"/>
      <c r="M253" s="431"/>
      <c r="N253" s="349"/>
    </row>
    <row r="254" spans="1:14" x14ac:dyDescent="0.2">
      <c r="A254" s="247" t="s">
        <v>752</v>
      </c>
      <c r="B254" s="245"/>
      <c r="C254" s="245"/>
      <c r="D254" s="960" t="s">
        <v>1007</v>
      </c>
      <c r="E254" s="960"/>
      <c r="F254" s="960"/>
      <c r="G254" s="960"/>
      <c r="H254" s="960"/>
      <c r="I254" s="431">
        <f t="shared" si="18"/>
        <v>0</v>
      </c>
      <c r="J254" s="431"/>
      <c r="K254" s="431"/>
      <c r="L254" s="333"/>
      <c r="M254" s="431"/>
      <c r="N254" s="349"/>
    </row>
    <row r="255" spans="1:14" ht="33" customHeight="1" x14ac:dyDescent="0.2">
      <c r="A255" s="14" t="s">
        <v>868</v>
      </c>
      <c r="B255" s="9"/>
      <c r="C255" s="9"/>
      <c r="D255" s="395" t="s">
        <v>1038</v>
      </c>
      <c r="E255" s="9" t="s">
        <v>33</v>
      </c>
      <c r="F255" s="10">
        <v>125</v>
      </c>
      <c r="G255" s="10"/>
      <c r="H255" s="10">
        <f>G255*F255</f>
        <v>0</v>
      </c>
      <c r="I255" s="431">
        <f t="shared" si="18"/>
        <v>0</v>
      </c>
      <c r="J255" s="431"/>
      <c r="K255" s="431"/>
      <c r="L255" s="333"/>
      <c r="M255" s="431"/>
      <c r="N255" s="349"/>
    </row>
    <row r="256" spans="1:14" ht="25.5" x14ac:dyDescent="0.2">
      <c r="A256" s="14" t="s">
        <v>869</v>
      </c>
      <c r="B256" s="9"/>
      <c r="C256" s="9"/>
      <c r="D256" s="395" t="s">
        <v>1008</v>
      </c>
      <c r="E256" s="9" t="s">
        <v>33</v>
      </c>
      <c r="F256" s="10">
        <v>1725</v>
      </c>
      <c r="G256" s="10"/>
      <c r="H256" s="10">
        <f>G256*F256</f>
        <v>0</v>
      </c>
      <c r="I256" s="431">
        <f t="shared" si="18"/>
        <v>0</v>
      </c>
      <c r="J256" s="431"/>
      <c r="K256" s="431"/>
      <c r="L256" s="333"/>
      <c r="M256" s="431"/>
      <c r="N256" s="349"/>
    </row>
    <row r="257" spans="1:14" x14ac:dyDescent="0.2">
      <c r="A257" s="12"/>
      <c r="B257" s="963" t="s">
        <v>15</v>
      </c>
      <c r="C257" s="963"/>
      <c r="D257" s="963"/>
      <c r="E257" s="963"/>
      <c r="F257" s="963"/>
      <c r="G257" s="963"/>
      <c r="H257" s="12">
        <f>SUM(H255:H256)</f>
        <v>0</v>
      </c>
      <c r="I257" s="431"/>
      <c r="J257" s="431"/>
      <c r="K257" s="431"/>
      <c r="L257" s="333"/>
      <c r="M257" s="431"/>
      <c r="N257" s="349"/>
    </row>
    <row r="258" spans="1:14" x14ac:dyDescent="0.2">
      <c r="A258" s="247"/>
      <c r="B258" s="500"/>
      <c r="C258" s="500"/>
      <c r="D258" s="543"/>
      <c r="E258" s="500"/>
      <c r="F258" s="499"/>
      <c r="G258" s="499"/>
      <c r="H258" s="499"/>
      <c r="I258" s="431">
        <f t="shared" si="18"/>
        <v>0</v>
      </c>
      <c r="J258" s="431"/>
      <c r="K258" s="431"/>
      <c r="L258" s="333"/>
      <c r="M258" s="431"/>
      <c r="N258" s="349"/>
    </row>
    <row r="259" spans="1:14" x14ac:dyDescent="0.2">
      <c r="A259" s="12"/>
      <c r="B259" s="407"/>
      <c r="C259" s="407"/>
      <c r="D259" s="407"/>
      <c r="E259" s="407"/>
      <c r="F259" s="407"/>
      <c r="G259" s="407"/>
      <c r="H259" s="12"/>
      <c r="I259" s="431">
        <f t="shared" si="18"/>
        <v>0</v>
      </c>
      <c r="J259" s="431"/>
      <c r="K259" s="431"/>
      <c r="L259" s="333"/>
      <c r="M259" s="431"/>
      <c r="N259" s="349"/>
    </row>
    <row r="260" spans="1:14" ht="15" customHeight="1" x14ac:dyDescent="0.2">
      <c r="A260" s="244">
        <v>15</v>
      </c>
      <c r="B260" s="195"/>
      <c r="C260" s="195"/>
      <c r="D260" s="196" t="s">
        <v>95</v>
      </c>
      <c r="E260" s="196"/>
      <c r="F260" s="196"/>
      <c r="G260" s="196"/>
      <c r="H260" s="196"/>
      <c r="I260" s="431">
        <f t="shared" si="18"/>
        <v>0</v>
      </c>
      <c r="J260" s="431"/>
      <c r="K260" s="431">
        <f t="shared" si="20"/>
        <v>0</v>
      </c>
      <c r="L260" s="469"/>
      <c r="M260" s="431">
        <f t="shared" si="23"/>
        <v>0</v>
      </c>
      <c r="N260" s="349">
        <f t="shared" si="24"/>
        <v>0</v>
      </c>
    </row>
    <row r="261" spans="1:14" x14ac:dyDescent="0.2">
      <c r="A261" s="247" t="s">
        <v>463</v>
      </c>
      <c r="B261" s="245"/>
      <c r="C261" s="245"/>
      <c r="D261" s="960" t="s">
        <v>782</v>
      </c>
      <c r="E261" s="960"/>
      <c r="F261" s="960"/>
      <c r="G261" s="960"/>
      <c r="H261" s="960"/>
      <c r="I261" s="431">
        <f t="shared" si="18"/>
        <v>0</v>
      </c>
      <c r="J261" s="431"/>
      <c r="K261" s="431">
        <f t="shared" si="20"/>
        <v>0</v>
      </c>
      <c r="L261" s="471"/>
      <c r="M261" s="431">
        <f t="shared" si="23"/>
        <v>0</v>
      </c>
      <c r="N261" s="349">
        <f t="shared" si="24"/>
        <v>0</v>
      </c>
    </row>
    <row r="262" spans="1:14" ht="38.25" x14ac:dyDescent="0.2">
      <c r="A262" s="14" t="s">
        <v>1876</v>
      </c>
      <c r="B262" s="9"/>
      <c r="C262" s="9"/>
      <c r="D262" s="395" t="s">
        <v>1039</v>
      </c>
      <c r="E262" s="9" t="s">
        <v>33</v>
      </c>
      <c r="F262" s="10">
        <v>1670</v>
      </c>
      <c r="G262" s="10"/>
      <c r="H262" s="10">
        <f>G262*F262</f>
        <v>0</v>
      </c>
      <c r="I262" s="431">
        <f t="shared" si="18"/>
        <v>0</v>
      </c>
      <c r="J262" s="431"/>
      <c r="K262" s="431"/>
      <c r="L262" s="471"/>
      <c r="M262" s="431"/>
      <c r="N262" s="349"/>
    </row>
    <row r="263" spans="1:14" ht="25.5" x14ac:dyDescent="0.2">
      <c r="A263" s="14" t="s">
        <v>615</v>
      </c>
      <c r="B263" s="9"/>
      <c r="C263" s="9"/>
      <c r="D263" s="395" t="s">
        <v>97</v>
      </c>
      <c r="E263" s="9" t="s">
        <v>33</v>
      </c>
      <c r="F263" s="10">
        <v>1670</v>
      </c>
      <c r="G263" s="10"/>
      <c r="H263" s="10">
        <f>G263*F263</f>
        <v>0</v>
      </c>
      <c r="I263" s="431">
        <f t="shared" si="18"/>
        <v>0</v>
      </c>
      <c r="J263" s="431"/>
      <c r="K263" s="431">
        <f t="shared" si="20"/>
        <v>0</v>
      </c>
      <c r="L263" s="222"/>
      <c r="M263" s="431">
        <f t="shared" si="23"/>
        <v>0</v>
      </c>
      <c r="N263" s="349">
        <f t="shared" si="24"/>
        <v>0</v>
      </c>
    </row>
    <row r="264" spans="1:14" ht="25.5" x14ac:dyDescent="0.2">
      <c r="A264" s="14" t="s">
        <v>1877</v>
      </c>
      <c r="B264" s="9"/>
      <c r="C264" s="9"/>
      <c r="D264" s="395" t="s">
        <v>96</v>
      </c>
      <c r="E264" s="9" t="s">
        <v>33</v>
      </c>
      <c r="F264" s="10">
        <v>1670</v>
      </c>
      <c r="G264" s="10"/>
      <c r="H264" s="10">
        <f>G264*F264</f>
        <v>0</v>
      </c>
      <c r="I264" s="431">
        <f t="shared" si="18"/>
        <v>0</v>
      </c>
      <c r="J264" s="431"/>
      <c r="K264" s="431">
        <f t="shared" si="20"/>
        <v>0</v>
      </c>
      <c r="L264" s="222"/>
      <c r="M264" s="431"/>
      <c r="N264" s="349"/>
    </row>
    <row r="265" spans="1:14" x14ac:dyDescent="0.2">
      <c r="A265" s="247" t="s">
        <v>1878</v>
      </c>
      <c r="B265" s="249"/>
      <c r="C265" s="249"/>
      <c r="D265" s="13" t="s">
        <v>884</v>
      </c>
      <c r="E265" s="13"/>
      <c r="F265" s="13"/>
      <c r="G265" s="13"/>
      <c r="H265" s="246"/>
      <c r="I265" s="431">
        <f t="shared" si="18"/>
        <v>0</v>
      </c>
      <c r="J265" s="431"/>
      <c r="K265" s="431">
        <f t="shared" si="20"/>
        <v>0</v>
      </c>
      <c r="L265" s="475"/>
      <c r="M265" s="431">
        <f t="shared" si="23"/>
        <v>0</v>
      </c>
      <c r="N265" s="349">
        <f t="shared" si="24"/>
        <v>0</v>
      </c>
    </row>
    <row r="266" spans="1:14" ht="51" x14ac:dyDescent="0.2">
      <c r="A266" s="14" t="s">
        <v>1879</v>
      </c>
      <c r="B266" s="9"/>
      <c r="C266" s="9"/>
      <c r="D266" s="395" t="s">
        <v>1005</v>
      </c>
      <c r="E266" s="9" t="s">
        <v>33</v>
      </c>
      <c r="F266" s="10">
        <v>1510</v>
      </c>
      <c r="G266" s="10"/>
      <c r="H266" s="10">
        <f>G266*F266</f>
        <v>0</v>
      </c>
      <c r="I266" s="431">
        <f t="shared" si="18"/>
        <v>0</v>
      </c>
      <c r="J266" s="431"/>
      <c r="K266" s="431">
        <f t="shared" si="20"/>
        <v>0</v>
      </c>
      <c r="L266" s="222"/>
      <c r="M266" s="431">
        <f t="shared" si="23"/>
        <v>0</v>
      </c>
      <c r="N266" s="349">
        <f t="shared" si="24"/>
        <v>0</v>
      </c>
    </row>
    <row r="267" spans="1:14" ht="51" x14ac:dyDescent="0.2">
      <c r="A267" s="14" t="s">
        <v>1880</v>
      </c>
      <c r="B267" s="9"/>
      <c r="C267" s="9"/>
      <c r="D267" s="395" t="s">
        <v>844</v>
      </c>
      <c r="E267" s="9" t="s">
        <v>33</v>
      </c>
      <c r="F267" s="10">
        <v>120</v>
      </c>
      <c r="G267" s="10"/>
      <c r="H267" s="10">
        <f>G267*F267</f>
        <v>0</v>
      </c>
      <c r="I267" s="431">
        <f t="shared" si="18"/>
        <v>0</v>
      </c>
      <c r="J267" s="431"/>
      <c r="K267" s="431">
        <f t="shared" si="20"/>
        <v>0</v>
      </c>
      <c r="L267" s="222"/>
      <c r="M267" s="431">
        <f t="shared" si="23"/>
        <v>0</v>
      </c>
      <c r="N267" s="349">
        <f t="shared" si="24"/>
        <v>0</v>
      </c>
    </row>
    <row r="268" spans="1:14" ht="25.5" x14ac:dyDescent="0.2">
      <c r="A268" s="14" t="s">
        <v>1881</v>
      </c>
      <c r="B268" s="9" t="str">
        <f>'CPU - EDIFICAÇÃO'!A178</f>
        <v>CPU-17</v>
      </c>
      <c r="C268" s="9" t="s">
        <v>902</v>
      </c>
      <c r="D268" s="395" t="s">
        <v>1002</v>
      </c>
      <c r="E268" s="9" t="s">
        <v>33</v>
      </c>
      <c r="F268" s="10">
        <v>1510</v>
      </c>
      <c r="G268" s="10">
        <f>'CPU - EDIFICAÇÃO'!G182</f>
        <v>0</v>
      </c>
      <c r="H268" s="10">
        <f>G268*F268</f>
        <v>0</v>
      </c>
      <c r="I268" s="431">
        <f t="shared" si="18"/>
        <v>0</v>
      </c>
      <c r="J268" s="431"/>
      <c r="K268" s="431"/>
      <c r="L268" s="222"/>
      <c r="M268" s="431"/>
      <c r="N268" s="349"/>
    </row>
    <row r="269" spans="1:14" x14ac:dyDescent="0.2">
      <c r="A269" s="247" t="s">
        <v>1882</v>
      </c>
      <c r="B269" s="249"/>
      <c r="C269" s="249"/>
      <c r="D269" s="13" t="s">
        <v>99</v>
      </c>
      <c r="E269" s="13"/>
      <c r="F269" s="13"/>
      <c r="G269" s="13"/>
      <c r="H269" s="13"/>
      <c r="I269" s="431">
        <f t="shared" ref="I269:I332" si="25">H269</f>
        <v>0</v>
      </c>
      <c r="J269" s="431"/>
      <c r="K269" s="431">
        <f t="shared" si="20"/>
        <v>0</v>
      </c>
      <c r="L269" s="470"/>
      <c r="M269" s="431">
        <f t="shared" si="23"/>
        <v>0</v>
      </c>
      <c r="N269" s="349">
        <f t="shared" si="24"/>
        <v>0</v>
      </c>
    </row>
    <row r="270" spans="1:14" ht="25.5" x14ac:dyDescent="0.2">
      <c r="A270" s="14" t="s">
        <v>1883</v>
      </c>
      <c r="B270" s="9"/>
      <c r="C270" s="9"/>
      <c r="D270" s="8" t="s">
        <v>100</v>
      </c>
      <c r="E270" s="9" t="s">
        <v>33</v>
      </c>
      <c r="F270" s="10">
        <v>137.26</v>
      </c>
      <c r="G270" s="10"/>
      <c r="H270" s="10">
        <f>G270*F270</f>
        <v>0</v>
      </c>
      <c r="I270" s="431">
        <f t="shared" si="25"/>
        <v>0</v>
      </c>
      <c r="J270" s="431"/>
      <c r="K270" s="431">
        <f t="shared" si="20"/>
        <v>0</v>
      </c>
      <c r="L270" s="222"/>
      <c r="M270" s="431">
        <f t="shared" si="23"/>
        <v>0</v>
      </c>
      <c r="N270" s="349">
        <f t="shared" si="24"/>
        <v>0</v>
      </c>
    </row>
    <row r="271" spans="1:14" ht="25.5" x14ac:dyDescent="0.2">
      <c r="A271" s="14" t="s">
        <v>1884</v>
      </c>
      <c r="B271" s="9"/>
      <c r="C271" s="9"/>
      <c r="D271" s="8" t="s">
        <v>102</v>
      </c>
      <c r="E271" s="9" t="s">
        <v>33</v>
      </c>
      <c r="F271" s="10">
        <f>F270</f>
        <v>137.26</v>
      </c>
      <c r="G271" s="10"/>
      <c r="H271" s="10">
        <f>G271*F271</f>
        <v>0</v>
      </c>
      <c r="I271" s="431">
        <f t="shared" si="25"/>
        <v>0</v>
      </c>
      <c r="J271" s="431"/>
      <c r="K271" s="431">
        <f t="shared" si="20"/>
        <v>0</v>
      </c>
      <c r="L271" s="222"/>
      <c r="M271" s="431">
        <f t="shared" si="23"/>
        <v>0</v>
      </c>
      <c r="N271" s="349">
        <f t="shared" si="24"/>
        <v>0</v>
      </c>
    </row>
    <row r="272" spans="1:14" ht="25.5" x14ac:dyDescent="0.2">
      <c r="A272" s="14" t="s">
        <v>1885</v>
      </c>
      <c r="B272" s="9"/>
      <c r="C272" s="9"/>
      <c r="D272" s="8" t="s">
        <v>101</v>
      </c>
      <c r="E272" s="9" t="s">
        <v>33</v>
      </c>
      <c r="F272" s="10">
        <f>F271</f>
        <v>137.26</v>
      </c>
      <c r="G272" s="10"/>
      <c r="H272" s="10">
        <f>G272*F272</f>
        <v>0</v>
      </c>
      <c r="I272" s="431">
        <f t="shared" si="25"/>
        <v>0</v>
      </c>
      <c r="J272" s="431"/>
      <c r="K272" s="431">
        <f t="shared" si="20"/>
        <v>0</v>
      </c>
      <c r="L272" s="222"/>
      <c r="M272" s="431">
        <f t="shared" si="23"/>
        <v>0</v>
      </c>
      <c r="N272" s="349">
        <f t="shared" si="24"/>
        <v>0</v>
      </c>
    </row>
    <row r="273" spans="1:14" x14ac:dyDescent="0.2">
      <c r="A273" s="247" t="s">
        <v>1886</v>
      </c>
      <c r="B273" s="249"/>
      <c r="C273" s="249"/>
      <c r="D273" s="13" t="s">
        <v>103</v>
      </c>
      <c r="E273" s="13"/>
      <c r="F273" s="13"/>
      <c r="G273" s="13"/>
      <c r="H273" s="246"/>
      <c r="I273" s="431">
        <f t="shared" si="25"/>
        <v>0</v>
      </c>
      <c r="J273" s="431"/>
      <c r="K273" s="431">
        <f t="shared" si="20"/>
        <v>0</v>
      </c>
      <c r="L273" s="475"/>
      <c r="M273" s="431">
        <f t="shared" si="23"/>
        <v>0</v>
      </c>
      <c r="N273" s="349">
        <f t="shared" si="24"/>
        <v>0</v>
      </c>
    </row>
    <row r="274" spans="1:14" ht="51" x14ac:dyDescent="0.2">
      <c r="A274" s="14" t="s">
        <v>1887</v>
      </c>
      <c r="B274" s="9"/>
      <c r="C274" s="9"/>
      <c r="D274" s="8" t="s">
        <v>104</v>
      </c>
      <c r="E274" s="9" t="s">
        <v>33</v>
      </c>
      <c r="F274" s="10">
        <f>35</f>
        <v>35</v>
      </c>
      <c r="G274" s="10"/>
      <c r="H274" s="10">
        <f>G274*F274</f>
        <v>0</v>
      </c>
      <c r="I274" s="431">
        <f t="shared" si="25"/>
        <v>0</v>
      </c>
      <c r="J274" s="431"/>
      <c r="K274" s="431">
        <f t="shared" si="20"/>
        <v>0</v>
      </c>
      <c r="L274" s="222"/>
      <c r="M274" s="431">
        <f t="shared" si="23"/>
        <v>0</v>
      </c>
      <c r="N274" s="349">
        <f t="shared" si="24"/>
        <v>0</v>
      </c>
    </row>
    <row r="275" spans="1:14" ht="25.5" x14ac:dyDescent="0.2">
      <c r="A275" s="14" t="s">
        <v>1888</v>
      </c>
      <c r="B275" s="9"/>
      <c r="C275" s="9"/>
      <c r="D275" s="8" t="s">
        <v>105</v>
      </c>
      <c r="E275" s="9" t="s">
        <v>33</v>
      </c>
      <c r="F275" s="10">
        <v>108.1</v>
      </c>
      <c r="G275" s="10"/>
      <c r="H275" s="10">
        <f>G275*F275</f>
        <v>0</v>
      </c>
      <c r="I275" s="431">
        <f t="shared" si="25"/>
        <v>0</v>
      </c>
      <c r="J275" s="431"/>
      <c r="K275" s="431">
        <f t="shared" si="20"/>
        <v>0</v>
      </c>
      <c r="L275" s="222"/>
      <c r="M275" s="431">
        <f t="shared" si="23"/>
        <v>0</v>
      </c>
      <c r="N275" s="349">
        <f t="shared" si="24"/>
        <v>0</v>
      </c>
    </row>
    <row r="276" spans="1:14" x14ac:dyDescent="0.2">
      <c r="A276" s="247" t="s">
        <v>1889</v>
      </c>
      <c r="B276" s="249"/>
      <c r="C276" s="249"/>
      <c r="D276" s="13" t="s">
        <v>1053</v>
      </c>
      <c r="E276" s="13"/>
      <c r="F276" s="13"/>
      <c r="G276" s="13"/>
      <c r="H276" s="246"/>
      <c r="I276" s="431">
        <f t="shared" si="25"/>
        <v>0</v>
      </c>
      <c r="J276" s="431"/>
      <c r="K276" s="431">
        <f t="shared" si="20"/>
        <v>0</v>
      </c>
      <c r="L276" s="475"/>
      <c r="M276" s="431">
        <f t="shared" si="23"/>
        <v>0</v>
      </c>
      <c r="N276" s="349">
        <f t="shared" si="24"/>
        <v>0</v>
      </c>
    </row>
    <row r="277" spans="1:14" ht="51" x14ac:dyDescent="0.2">
      <c r="A277" s="14" t="s">
        <v>1890</v>
      </c>
      <c r="B277" s="381" t="str">
        <f>'CPU - EDIFICAÇÃO'!A186</f>
        <v>CPU-18</v>
      </c>
      <c r="C277" s="381" t="s">
        <v>902</v>
      </c>
      <c r="D277" s="8" t="s">
        <v>646</v>
      </c>
      <c r="E277" s="9" t="s">
        <v>33</v>
      </c>
      <c r="F277" s="10">
        <v>1200</v>
      </c>
      <c r="G277" s="10">
        <f>'CPU - EDIFICAÇÃO'!G193</f>
        <v>0</v>
      </c>
      <c r="H277" s="10">
        <f>G277*F277</f>
        <v>0</v>
      </c>
      <c r="I277" s="431">
        <f t="shared" si="25"/>
        <v>0</v>
      </c>
      <c r="J277" s="431"/>
      <c r="K277" s="431">
        <f t="shared" si="20"/>
        <v>0</v>
      </c>
      <c r="L277" s="222"/>
      <c r="M277" s="431">
        <f t="shared" si="23"/>
        <v>0</v>
      </c>
      <c r="N277" s="349">
        <f t="shared" si="24"/>
        <v>0</v>
      </c>
    </row>
    <row r="278" spans="1:14" x14ac:dyDescent="0.2">
      <c r="A278" s="247" t="s">
        <v>870</v>
      </c>
      <c r="B278" s="249"/>
      <c r="C278" s="249"/>
      <c r="D278" s="13" t="s">
        <v>614</v>
      </c>
      <c r="E278" s="13"/>
      <c r="F278" s="13"/>
      <c r="G278" s="13"/>
      <c r="H278" s="246"/>
      <c r="I278" s="431">
        <f t="shared" si="25"/>
        <v>0</v>
      </c>
      <c r="J278" s="431"/>
      <c r="K278" s="431">
        <f t="shared" si="20"/>
        <v>0</v>
      </c>
      <c r="L278" s="475"/>
      <c r="M278" s="431">
        <f t="shared" si="23"/>
        <v>0</v>
      </c>
      <c r="N278" s="349">
        <f t="shared" si="24"/>
        <v>0</v>
      </c>
    </row>
    <row r="279" spans="1:14" ht="25.5" x14ac:dyDescent="0.2">
      <c r="A279" s="14" t="s">
        <v>1891</v>
      </c>
      <c r="B279" s="9"/>
      <c r="C279" s="9"/>
      <c r="D279" s="8" t="s">
        <v>106</v>
      </c>
      <c r="E279" s="9" t="s">
        <v>33</v>
      </c>
      <c r="F279" s="10">
        <v>31.18</v>
      </c>
      <c r="G279" s="10"/>
      <c r="H279" s="10">
        <f>G279*F279</f>
        <v>0</v>
      </c>
      <c r="I279" s="431">
        <f t="shared" si="25"/>
        <v>0</v>
      </c>
      <c r="J279" s="431"/>
      <c r="K279" s="431">
        <f t="shared" si="20"/>
        <v>0</v>
      </c>
      <c r="L279" s="222"/>
      <c r="M279" s="431">
        <f t="shared" si="23"/>
        <v>0</v>
      </c>
      <c r="N279" s="349">
        <f t="shared" si="24"/>
        <v>0</v>
      </c>
    </row>
    <row r="280" spans="1:14" ht="25.5" x14ac:dyDescent="0.2">
      <c r="A280" s="14" t="s">
        <v>1892</v>
      </c>
      <c r="B280" s="9"/>
      <c r="C280" s="9"/>
      <c r="D280" s="8" t="s">
        <v>107</v>
      </c>
      <c r="E280" s="9" t="s">
        <v>30</v>
      </c>
      <c r="F280" s="10">
        <v>81.099999999999994</v>
      </c>
      <c r="G280" s="10"/>
      <c r="H280" s="10">
        <f>G280*F280</f>
        <v>0</v>
      </c>
      <c r="I280" s="431">
        <f t="shared" si="25"/>
        <v>0</v>
      </c>
      <c r="J280" s="431"/>
      <c r="K280" s="431">
        <f t="shared" si="20"/>
        <v>0</v>
      </c>
      <c r="L280" s="222"/>
      <c r="M280" s="431">
        <f t="shared" si="23"/>
        <v>0</v>
      </c>
      <c r="N280" s="349">
        <f t="shared" si="24"/>
        <v>0</v>
      </c>
    </row>
    <row r="281" spans="1:14" x14ac:dyDescent="0.2">
      <c r="A281" s="247" t="s">
        <v>1893</v>
      </c>
      <c r="B281" s="249"/>
      <c r="C281" s="249"/>
      <c r="D281" s="13" t="s">
        <v>783</v>
      </c>
      <c r="E281" s="13"/>
      <c r="F281" s="13"/>
      <c r="G281" s="13"/>
      <c r="H281" s="246"/>
      <c r="I281" s="431">
        <f t="shared" si="25"/>
        <v>0</v>
      </c>
      <c r="J281" s="431"/>
      <c r="K281" s="431">
        <f t="shared" si="20"/>
        <v>0</v>
      </c>
      <c r="L281" s="475"/>
      <c r="M281" s="431">
        <f t="shared" si="23"/>
        <v>0</v>
      </c>
      <c r="N281" s="349">
        <f t="shared" si="24"/>
        <v>0</v>
      </c>
    </row>
    <row r="282" spans="1:14" ht="25.5" x14ac:dyDescent="0.2">
      <c r="A282" s="14" t="s">
        <v>1894</v>
      </c>
      <c r="B282" s="9"/>
      <c r="C282" s="9"/>
      <c r="D282" s="8" t="s">
        <v>106</v>
      </c>
      <c r="E282" s="9" t="s">
        <v>33</v>
      </c>
      <c r="F282" s="10">
        <v>5</v>
      </c>
      <c r="G282" s="10"/>
      <c r="H282" s="10">
        <f>G282*F282</f>
        <v>0</v>
      </c>
      <c r="I282" s="431">
        <f t="shared" si="25"/>
        <v>0</v>
      </c>
      <c r="J282" s="431"/>
      <c r="K282" s="431">
        <f t="shared" si="20"/>
        <v>0</v>
      </c>
      <c r="L282" s="222"/>
      <c r="M282" s="431">
        <f t="shared" si="23"/>
        <v>0</v>
      </c>
      <c r="N282" s="349">
        <f t="shared" si="24"/>
        <v>0</v>
      </c>
    </row>
    <row r="283" spans="1:14" ht="25.5" x14ac:dyDescent="0.2">
      <c r="A283" s="14" t="s">
        <v>1895</v>
      </c>
      <c r="B283" s="9"/>
      <c r="C283" s="9"/>
      <c r="D283" s="8" t="s">
        <v>834</v>
      </c>
      <c r="E283" s="9" t="s">
        <v>33</v>
      </c>
      <c r="F283" s="10">
        <v>5</v>
      </c>
      <c r="G283" s="10"/>
      <c r="H283" s="10">
        <f>G283*F283</f>
        <v>0</v>
      </c>
      <c r="I283" s="431">
        <f t="shared" si="25"/>
        <v>0</v>
      </c>
      <c r="J283" s="431"/>
      <c r="K283" s="431">
        <f t="shared" si="20"/>
        <v>0</v>
      </c>
      <c r="L283" s="222"/>
      <c r="M283" s="431">
        <f t="shared" si="23"/>
        <v>0</v>
      </c>
      <c r="N283" s="349">
        <f t="shared" si="24"/>
        <v>0</v>
      </c>
    </row>
    <row r="284" spans="1:14" x14ac:dyDescent="0.2">
      <c r="A284" s="247" t="s">
        <v>1896</v>
      </c>
      <c r="B284" s="249"/>
      <c r="C284" s="249"/>
      <c r="D284" s="13" t="s">
        <v>656</v>
      </c>
      <c r="E284" s="13"/>
      <c r="F284" s="13"/>
      <c r="G284" s="13"/>
      <c r="H284" s="246"/>
      <c r="I284" s="431">
        <f t="shared" si="25"/>
        <v>0</v>
      </c>
      <c r="J284" s="431"/>
      <c r="K284" s="431">
        <f t="shared" si="20"/>
        <v>0</v>
      </c>
      <c r="L284" s="475"/>
      <c r="M284" s="431">
        <f t="shared" si="23"/>
        <v>0</v>
      </c>
      <c r="N284" s="349"/>
    </row>
    <row r="285" spans="1:14" ht="25.5" x14ac:dyDescent="0.2">
      <c r="A285" s="14" t="s">
        <v>1897</v>
      </c>
      <c r="B285" s="9"/>
      <c r="C285" s="9"/>
      <c r="D285" s="8" t="s">
        <v>106</v>
      </c>
      <c r="E285" s="9" t="s">
        <v>33</v>
      </c>
      <c r="F285" s="10">
        <v>350</v>
      </c>
      <c r="G285" s="10"/>
      <c r="H285" s="10">
        <f>G285*F285</f>
        <v>0</v>
      </c>
      <c r="I285" s="431">
        <f t="shared" si="25"/>
        <v>0</v>
      </c>
      <c r="J285" s="431"/>
      <c r="K285" s="431">
        <f t="shared" si="20"/>
        <v>0</v>
      </c>
      <c r="L285" s="222"/>
      <c r="M285" s="431">
        <f t="shared" si="23"/>
        <v>0</v>
      </c>
      <c r="N285" s="349">
        <f>42.5*2.3+2.5*6+36.77+2.2*6+1.5*47+35*4</f>
        <v>373.21999999999997</v>
      </c>
    </row>
    <row r="286" spans="1:14" x14ac:dyDescent="0.2">
      <c r="A286" s="12"/>
      <c r="B286" s="963" t="s">
        <v>15</v>
      </c>
      <c r="C286" s="963"/>
      <c r="D286" s="963"/>
      <c r="E286" s="963"/>
      <c r="F286" s="963"/>
      <c r="G286" s="963"/>
      <c r="H286" s="12">
        <f>SUM(H262:H285)</f>
        <v>0</v>
      </c>
      <c r="I286" s="431"/>
      <c r="J286" s="431"/>
      <c r="K286" s="431"/>
      <c r="L286" s="333"/>
      <c r="M286" s="431">
        <f t="shared" si="23"/>
        <v>0</v>
      </c>
      <c r="N286" s="349"/>
    </row>
    <row r="287" spans="1:14" x14ac:dyDescent="0.2">
      <c r="A287" s="244">
        <v>16</v>
      </c>
      <c r="B287" s="195"/>
      <c r="C287" s="195"/>
      <c r="D287" s="196" t="s">
        <v>108</v>
      </c>
      <c r="E287" s="196"/>
      <c r="F287" s="196"/>
      <c r="G287" s="196"/>
      <c r="H287" s="196"/>
      <c r="I287" s="431">
        <f t="shared" si="25"/>
        <v>0</v>
      </c>
      <c r="J287" s="431"/>
      <c r="K287" s="431">
        <f t="shared" si="20"/>
        <v>0</v>
      </c>
      <c r="L287" s="469"/>
      <c r="M287" s="431">
        <f t="shared" si="23"/>
        <v>0</v>
      </c>
      <c r="N287" s="349">
        <f t="shared" si="24"/>
        <v>0</v>
      </c>
    </row>
    <row r="288" spans="1:14" x14ac:dyDescent="0.2">
      <c r="A288" s="247" t="s">
        <v>464</v>
      </c>
      <c r="B288" s="245"/>
      <c r="C288" s="245"/>
      <c r="D288" s="960" t="s">
        <v>785</v>
      </c>
      <c r="E288" s="960"/>
      <c r="F288" s="960"/>
      <c r="G288" s="960"/>
      <c r="H288" s="960"/>
      <c r="I288" s="431">
        <f t="shared" si="25"/>
        <v>0</v>
      </c>
      <c r="J288" s="431"/>
      <c r="K288" s="431">
        <f t="shared" si="20"/>
        <v>0</v>
      </c>
      <c r="L288" s="471"/>
      <c r="M288" s="431">
        <f t="shared" si="23"/>
        <v>0</v>
      </c>
      <c r="N288" s="349">
        <f t="shared" si="24"/>
        <v>0</v>
      </c>
    </row>
    <row r="289" spans="1:14" ht="25.5" x14ac:dyDescent="0.2">
      <c r="A289" s="14" t="s">
        <v>550</v>
      </c>
      <c r="B289" s="9"/>
      <c r="C289" s="9"/>
      <c r="D289" s="8" t="s">
        <v>784</v>
      </c>
      <c r="E289" s="9" t="s">
        <v>236</v>
      </c>
      <c r="F289" s="10">
        <v>83.6</v>
      </c>
      <c r="G289" s="267"/>
      <c r="H289" s="382">
        <f>G289*F289</f>
        <v>0</v>
      </c>
      <c r="I289" s="431">
        <f t="shared" si="25"/>
        <v>0</v>
      </c>
      <c r="J289" s="431"/>
      <c r="K289" s="431">
        <f t="shared" si="20"/>
        <v>0</v>
      </c>
      <c r="L289" s="476"/>
      <c r="M289" s="431">
        <f t="shared" si="23"/>
        <v>0</v>
      </c>
      <c r="N289" s="349">
        <f t="shared" si="24"/>
        <v>0</v>
      </c>
    </row>
    <row r="290" spans="1:14" x14ac:dyDescent="0.2">
      <c r="A290" s="14" t="s">
        <v>871</v>
      </c>
      <c r="B290" s="8" t="str">
        <f>'CPU - EDIFICAÇÃO'!A197</f>
        <v>CPU-19</v>
      </c>
      <c r="C290" s="8" t="s">
        <v>902</v>
      </c>
      <c r="D290" s="8" t="s">
        <v>109</v>
      </c>
      <c r="E290" s="9" t="s">
        <v>33</v>
      </c>
      <c r="F290" s="10">
        <v>16.63</v>
      </c>
      <c r="G290" s="888">
        <f>'CPU - EDIFICAÇÃO'!G202</f>
        <v>0</v>
      </c>
      <c r="H290" s="382">
        <f>G290*F290</f>
        <v>0</v>
      </c>
      <c r="I290" s="431">
        <f t="shared" si="25"/>
        <v>0</v>
      </c>
      <c r="J290" s="431"/>
      <c r="K290" s="431">
        <f t="shared" si="20"/>
        <v>0</v>
      </c>
      <c r="L290" s="476"/>
      <c r="M290" s="431">
        <f t="shared" si="23"/>
        <v>0</v>
      </c>
      <c r="N290" s="349">
        <f t="shared" si="24"/>
        <v>0</v>
      </c>
    </row>
    <row r="291" spans="1:14" x14ac:dyDescent="0.2">
      <c r="A291" s="12"/>
      <c r="B291" s="963" t="s">
        <v>15</v>
      </c>
      <c r="C291" s="963"/>
      <c r="D291" s="963"/>
      <c r="E291" s="963"/>
      <c r="F291" s="963"/>
      <c r="G291" s="963"/>
      <c r="H291" s="12">
        <f>SUM(H289:H290)</f>
        <v>0</v>
      </c>
      <c r="I291" s="431"/>
      <c r="J291" s="431"/>
      <c r="K291" s="431"/>
      <c r="L291" s="333"/>
      <c r="M291" s="431">
        <f t="shared" si="23"/>
        <v>0</v>
      </c>
      <c r="N291" s="349"/>
    </row>
    <row r="292" spans="1:14" x14ac:dyDescent="0.2">
      <c r="A292" s="244">
        <v>17</v>
      </c>
      <c r="B292" s="195"/>
      <c r="C292" s="195"/>
      <c r="D292" s="196" t="s">
        <v>110</v>
      </c>
      <c r="E292" s="196"/>
      <c r="F292" s="196"/>
      <c r="G292" s="196"/>
      <c r="H292" s="196"/>
      <c r="I292" s="431">
        <f t="shared" si="25"/>
        <v>0</v>
      </c>
      <c r="J292" s="431"/>
      <c r="K292" s="431">
        <f t="shared" si="20"/>
        <v>0</v>
      </c>
      <c r="L292" s="469"/>
      <c r="M292" s="431">
        <f t="shared" si="23"/>
        <v>0</v>
      </c>
      <c r="N292" s="349">
        <f t="shared" si="24"/>
        <v>0</v>
      </c>
    </row>
    <row r="293" spans="1:14" x14ac:dyDescent="0.2">
      <c r="A293" s="247" t="s">
        <v>465</v>
      </c>
      <c r="B293" s="245"/>
      <c r="C293" s="245"/>
      <c r="D293" s="13" t="s">
        <v>111</v>
      </c>
      <c r="E293" s="13"/>
      <c r="F293" s="13"/>
      <c r="G293" s="13"/>
      <c r="H293" s="13"/>
      <c r="I293" s="431">
        <f t="shared" si="25"/>
        <v>0</v>
      </c>
      <c r="J293" s="431"/>
      <c r="K293" s="431">
        <f t="shared" ref="K293:K356" si="26">H293</f>
        <v>0</v>
      </c>
      <c r="L293" s="470"/>
      <c r="M293" s="431">
        <f t="shared" ref="M293:M356" si="27">H293</f>
        <v>0</v>
      </c>
      <c r="N293" s="349">
        <f t="shared" si="24"/>
        <v>0</v>
      </c>
    </row>
    <row r="294" spans="1:14" ht="25.5" x14ac:dyDescent="0.2">
      <c r="A294" s="14" t="s">
        <v>466</v>
      </c>
      <c r="B294" s="9"/>
      <c r="C294" s="9"/>
      <c r="D294" s="395" t="s">
        <v>112</v>
      </c>
      <c r="E294" s="9" t="s">
        <v>18</v>
      </c>
      <c r="F294" s="10">
        <v>9</v>
      </c>
      <c r="G294" s="10"/>
      <c r="H294" s="10">
        <f>G294*F294</f>
        <v>0</v>
      </c>
      <c r="I294" s="431">
        <f t="shared" si="25"/>
        <v>0</v>
      </c>
      <c r="J294" s="431"/>
      <c r="K294" s="431">
        <f t="shared" si="26"/>
        <v>0</v>
      </c>
      <c r="L294" s="222"/>
      <c r="M294" s="431">
        <f t="shared" si="27"/>
        <v>0</v>
      </c>
      <c r="N294" s="349">
        <f t="shared" si="24"/>
        <v>0</v>
      </c>
    </row>
    <row r="295" spans="1:14" ht="38.25" x14ac:dyDescent="0.2">
      <c r="A295" s="14" t="s">
        <v>467</v>
      </c>
      <c r="B295" s="9"/>
      <c r="C295" s="9"/>
      <c r="D295" s="395" t="s">
        <v>833</v>
      </c>
      <c r="E295" s="9"/>
      <c r="F295" s="10">
        <v>13</v>
      </c>
      <c r="G295" s="10"/>
      <c r="H295" s="10">
        <f>G295*F295</f>
        <v>0</v>
      </c>
      <c r="I295" s="431">
        <f t="shared" si="25"/>
        <v>0</v>
      </c>
      <c r="J295" s="431"/>
      <c r="K295" s="431">
        <f t="shared" si="26"/>
        <v>0</v>
      </c>
      <c r="L295" s="222"/>
      <c r="M295" s="431">
        <f t="shared" si="27"/>
        <v>0</v>
      </c>
      <c r="N295" s="349">
        <f t="shared" si="24"/>
        <v>0</v>
      </c>
    </row>
    <row r="296" spans="1:14" ht="38.25" x14ac:dyDescent="0.2">
      <c r="A296" s="14" t="s">
        <v>468</v>
      </c>
      <c r="B296" s="9"/>
      <c r="C296" s="9"/>
      <c r="D296" s="395" t="s">
        <v>113</v>
      </c>
      <c r="E296" s="9" t="s">
        <v>18</v>
      </c>
      <c r="F296" s="10">
        <v>24</v>
      </c>
      <c r="G296" s="10"/>
      <c r="H296" s="10">
        <f t="shared" ref="H296:H365" si="28">G296*F296</f>
        <v>0</v>
      </c>
      <c r="I296" s="431">
        <f t="shared" si="25"/>
        <v>0</v>
      </c>
      <c r="J296" s="431"/>
      <c r="K296" s="431">
        <f t="shared" si="26"/>
        <v>0</v>
      </c>
      <c r="L296" s="222"/>
      <c r="M296" s="431">
        <f t="shared" si="27"/>
        <v>0</v>
      </c>
      <c r="N296" s="349">
        <f t="shared" si="24"/>
        <v>0</v>
      </c>
    </row>
    <row r="297" spans="1:14" ht="38.25" x14ac:dyDescent="0.2">
      <c r="A297" s="14" t="s">
        <v>469</v>
      </c>
      <c r="B297" s="9"/>
      <c r="C297" s="9"/>
      <c r="D297" s="395" t="s">
        <v>520</v>
      </c>
      <c r="E297" s="9" t="s">
        <v>18</v>
      </c>
      <c r="F297" s="10">
        <v>60</v>
      </c>
      <c r="G297" s="10"/>
      <c r="H297" s="10">
        <f t="shared" si="28"/>
        <v>0</v>
      </c>
      <c r="I297" s="431">
        <f t="shared" si="25"/>
        <v>0</v>
      </c>
      <c r="J297" s="431"/>
      <c r="K297" s="431">
        <f t="shared" si="26"/>
        <v>0</v>
      </c>
      <c r="L297" s="222"/>
      <c r="M297" s="431">
        <f t="shared" si="27"/>
        <v>0</v>
      </c>
      <c r="N297" s="349">
        <f t="shared" si="24"/>
        <v>0</v>
      </c>
    </row>
    <row r="298" spans="1:14" ht="26.25" customHeight="1" x14ac:dyDescent="0.2">
      <c r="A298" s="14" t="s">
        <v>470</v>
      </c>
      <c r="B298" s="9"/>
      <c r="C298" s="9"/>
      <c r="D298" s="395" t="s">
        <v>114</v>
      </c>
      <c r="E298" s="9" t="s">
        <v>18</v>
      </c>
      <c r="F298" s="10">
        <v>18</v>
      </c>
      <c r="G298" s="10"/>
      <c r="H298" s="10">
        <f t="shared" si="28"/>
        <v>0</v>
      </c>
      <c r="I298" s="431">
        <f t="shared" si="25"/>
        <v>0</v>
      </c>
      <c r="J298" s="431"/>
      <c r="K298" s="431">
        <f t="shared" si="26"/>
        <v>0</v>
      </c>
      <c r="L298" s="222"/>
      <c r="M298" s="431">
        <f t="shared" si="27"/>
        <v>0</v>
      </c>
      <c r="N298" s="349">
        <f t="shared" si="24"/>
        <v>0</v>
      </c>
    </row>
    <row r="299" spans="1:14" ht="38.25" x14ac:dyDescent="0.2">
      <c r="A299" s="14" t="s">
        <v>471</v>
      </c>
      <c r="B299" s="9"/>
      <c r="C299" s="9"/>
      <c r="D299" s="395" t="s">
        <v>115</v>
      </c>
      <c r="E299" s="9" t="s">
        <v>18</v>
      </c>
      <c r="F299" s="10">
        <v>12</v>
      </c>
      <c r="G299" s="10"/>
      <c r="H299" s="10">
        <f t="shared" si="28"/>
        <v>0</v>
      </c>
      <c r="I299" s="431">
        <f t="shared" si="25"/>
        <v>0</v>
      </c>
      <c r="J299" s="431"/>
      <c r="K299" s="431">
        <f t="shared" si="26"/>
        <v>0</v>
      </c>
      <c r="L299" s="222"/>
      <c r="M299" s="431">
        <f t="shared" si="27"/>
        <v>0</v>
      </c>
      <c r="N299" s="349">
        <f t="shared" si="24"/>
        <v>0</v>
      </c>
    </row>
    <row r="300" spans="1:14" ht="25.5" x14ac:dyDescent="0.2">
      <c r="A300" s="14" t="s">
        <v>472</v>
      </c>
      <c r="B300" s="9"/>
      <c r="C300" s="9"/>
      <c r="D300" s="8" t="s">
        <v>116</v>
      </c>
      <c r="E300" s="9" t="s">
        <v>18</v>
      </c>
      <c r="F300" s="10">
        <v>12</v>
      </c>
      <c r="G300" s="10"/>
      <c r="H300" s="10">
        <f t="shared" si="28"/>
        <v>0</v>
      </c>
      <c r="I300" s="431">
        <f t="shared" si="25"/>
        <v>0</v>
      </c>
      <c r="J300" s="431"/>
      <c r="K300" s="431">
        <f t="shared" si="26"/>
        <v>0</v>
      </c>
      <c r="L300" s="222"/>
      <c r="M300" s="431">
        <f t="shared" si="27"/>
        <v>0</v>
      </c>
      <c r="N300" s="349">
        <f t="shared" si="24"/>
        <v>0</v>
      </c>
    </row>
    <row r="301" spans="1:14" ht="25.5" x14ac:dyDescent="0.2">
      <c r="A301" s="14" t="s">
        <v>473</v>
      </c>
      <c r="B301" s="9"/>
      <c r="C301" s="9"/>
      <c r="D301" s="395" t="s">
        <v>117</v>
      </c>
      <c r="E301" s="9" t="s">
        <v>18</v>
      </c>
      <c r="F301" s="10">
        <v>16</v>
      </c>
      <c r="G301" s="10"/>
      <c r="H301" s="10">
        <f t="shared" si="28"/>
        <v>0</v>
      </c>
      <c r="I301" s="431">
        <f t="shared" si="25"/>
        <v>0</v>
      </c>
      <c r="J301" s="431"/>
      <c r="K301" s="431">
        <f t="shared" si="26"/>
        <v>0</v>
      </c>
      <c r="L301" s="222"/>
      <c r="M301" s="431">
        <f t="shared" si="27"/>
        <v>0</v>
      </c>
      <c r="N301" s="349">
        <f t="shared" si="24"/>
        <v>0</v>
      </c>
    </row>
    <row r="302" spans="1:14" ht="38.25" x14ac:dyDescent="0.2">
      <c r="A302" s="14" t="s">
        <v>474</v>
      </c>
      <c r="B302" s="9"/>
      <c r="C302" s="9"/>
      <c r="D302" s="395" t="s">
        <v>118</v>
      </c>
      <c r="E302" s="9" t="s">
        <v>18</v>
      </c>
      <c r="F302" s="10">
        <v>14</v>
      </c>
      <c r="G302" s="10"/>
      <c r="H302" s="10">
        <f t="shared" si="28"/>
        <v>0</v>
      </c>
      <c r="I302" s="431">
        <f t="shared" si="25"/>
        <v>0</v>
      </c>
      <c r="J302" s="431"/>
      <c r="K302" s="431">
        <f t="shared" si="26"/>
        <v>0</v>
      </c>
      <c r="L302" s="222"/>
      <c r="M302" s="431">
        <f t="shared" si="27"/>
        <v>0</v>
      </c>
      <c r="N302" s="349">
        <f t="shared" si="24"/>
        <v>0</v>
      </c>
    </row>
    <row r="303" spans="1:14" ht="27.75" customHeight="1" x14ac:dyDescent="0.2">
      <c r="A303" s="14" t="s">
        <v>475</v>
      </c>
      <c r="B303" s="9"/>
      <c r="C303" s="9"/>
      <c r="D303" s="395" t="s">
        <v>119</v>
      </c>
      <c r="E303" s="9" t="s">
        <v>30</v>
      </c>
      <c r="F303" s="10">
        <v>130</v>
      </c>
      <c r="G303" s="10"/>
      <c r="H303" s="10">
        <f t="shared" si="28"/>
        <v>0</v>
      </c>
      <c r="I303" s="431">
        <f t="shared" si="25"/>
        <v>0</v>
      </c>
      <c r="J303" s="431"/>
      <c r="K303" s="431">
        <f t="shared" si="26"/>
        <v>0</v>
      </c>
      <c r="L303" s="222"/>
      <c r="M303" s="431">
        <f t="shared" si="27"/>
        <v>0</v>
      </c>
      <c r="N303" s="349">
        <f t="shared" si="24"/>
        <v>0</v>
      </c>
    </row>
    <row r="304" spans="1:14" ht="27" customHeight="1" x14ac:dyDescent="0.2">
      <c r="A304" s="14" t="s">
        <v>476</v>
      </c>
      <c r="B304" s="9"/>
      <c r="C304" s="9"/>
      <c r="D304" s="395" t="s">
        <v>519</v>
      </c>
      <c r="E304" s="9" t="s">
        <v>30</v>
      </c>
      <c r="F304" s="10">
        <v>80</v>
      </c>
      <c r="G304" s="10"/>
      <c r="H304" s="10">
        <f t="shared" si="28"/>
        <v>0</v>
      </c>
      <c r="I304" s="431">
        <f t="shared" si="25"/>
        <v>0</v>
      </c>
      <c r="J304" s="431"/>
      <c r="K304" s="431">
        <f t="shared" si="26"/>
        <v>0</v>
      </c>
      <c r="L304" s="222"/>
      <c r="M304" s="431">
        <f t="shared" si="27"/>
        <v>0</v>
      </c>
      <c r="N304" s="349">
        <f t="shared" si="24"/>
        <v>0</v>
      </c>
    </row>
    <row r="305" spans="1:14" ht="37.5" customHeight="1" x14ac:dyDescent="0.2">
      <c r="A305" s="14" t="s">
        <v>477</v>
      </c>
      <c r="B305" s="9"/>
      <c r="C305" s="9"/>
      <c r="D305" s="395" t="s">
        <v>120</v>
      </c>
      <c r="E305" s="9" t="s">
        <v>18</v>
      </c>
      <c r="F305" s="10">
        <v>26</v>
      </c>
      <c r="G305" s="10"/>
      <c r="H305" s="10">
        <f t="shared" si="28"/>
        <v>0</v>
      </c>
      <c r="I305" s="431">
        <f t="shared" si="25"/>
        <v>0</v>
      </c>
      <c r="J305" s="431"/>
      <c r="K305" s="431">
        <f t="shared" si="26"/>
        <v>0</v>
      </c>
      <c r="L305" s="222"/>
      <c r="M305" s="431">
        <f t="shared" si="27"/>
        <v>0</v>
      </c>
      <c r="N305" s="349">
        <f t="shared" si="24"/>
        <v>0</v>
      </c>
    </row>
    <row r="306" spans="1:14" ht="27" customHeight="1" x14ac:dyDescent="0.2">
      <c r="A306" s="14" t="s">
        <v>478</v>
      </c>
      <c r="B306" s="9"/>
      <c r="C306" s="9"/>
      <c r="D306" s="395" t="s">
        <v>121</v>
      </c>
      <c r="E306" s="9" t="s">
        <v>18</v>
      </c>
      <c r="F306" s="10" t="s">
        <v>93</v>
      </c>
      <c r="G306" s="10"/>
      <c r="H306" s="10">
        <f t="shared" si="28"/>
        <v>0</v>
      </c>
      <c r="I306" s="431">
        <f t="shared" si="25"/>
        <v>0</v>
      </c>
      <c r="J306" s="431"/>
      <c r="K306" s="431">
        <f t="shared" si="26"/>
        <v>0</v>
      </c>
      <c r="L306" s="222"/>
      <c r="M306" s="431">
        <f t="shared" si="27"/>
        <v>0</v>
      </c>
      <c r="N306" s="349">
        <f t="shared" si="24"/>
        <v>0</v>
      </c>
    </row>
    <row r="307" spans="1:14" ht="37.5" customHeight="1" x14ac:dyDescent="0.2">
      <c r="A307" s="14" t="s">
        <v>556</v>
      </c>
      <c r="B307" s="9"/>
      <c r="C307" s="9"/>
      <c r="D307" s="395" t="s">
        <v>122</v>
      </c>
      <c r="E307" s="9" t="s">
        <v>18</v>
      </c>
      <c r="F307" s="10">
        <v>42</v>
      </c>
      <c r="G307" s="10"/>
      <c r="H307" s="10">
        <f t="shared" si="28"/>
        <v>0</v>
      </c>
      <c r="I307" s="431">
        <f t="shared" si="25"/>
        <v>0</v>
      </c>
      <c r="J307" s="431"/>
      <c r="K307" s="431">
        <f t="shared" si="26"/>
        <v>0</v>
      </c>
      <c r="L307" s="222"/>
      <c r="M307" s="431">
        <f t="shared" si="27"/>
        <v>0</v>
      </c>
      <c r="N307" s="349">
        <f t="shared" si="24"/>
        <v>0</v>
      </c>
    </row>
    <row r="308" spans="1:14" ht="25.5" customHeight="1" x14ac:dyDescent="0.2">
      <c r="A308" s="14" t="s">
        <v>658</v>
      </c>
      <c r="B308" s="9"/>
      <c r="C308" s="9"/>
      <c r="D308" s="395" t="s">
        <v>123</v>
      </c>
      <c r="E308" s="9" t="s">
        <v>18</v>
      </c>
      <c r="F308" s="10" t="s">
        <v>93</v>
      </c>
      <c r="G308" s="10"/>
      <c r="H308" s="10">
        <f t="shared" si="28"/>
        <v>0</v>
      </c>
      <c r="I308" s="431">
        <f t="shared" si="25"/>
        <v>0</v>
      </c>
      <c r="J308" s="431"/>
      <c r="K308" s="431">
        <f t="shared" si="26"/>
        <v>0</v>
      </c>
      <c r="L308" s="222"/>
      <c r="M308" s="431">
        <f t="shared" si="27"/>
        <v>0</v>
      </c>
      <c r="N308" s="349">
        <f t="shared" si="24"/>
        <v>0</v>
      </c>
    </row>
    <row r="309" spans="1:14" ht="37.5" customHeight="1" x14ac:dyDescent="0.2">
      <c r="A309" s="14" t="s">
        <v>659</v>
      </c>
      <c r="B309" s="9"/>
      <c r="C309" s="9"/>
      <c r="D309" s="395" t="s">
        <v>881</v>
      </c>
      <c r="E309" s="9" t="s">
        <v>18</v>
      </c>
      <c r="F309" s="10">
        <v>12</v>
      </c>
      <c r="G309" s="10"/>
      <c r="H309" s="10">
        <f t="shared" si="28"/>
        <v>0</v>
      </c>
      <c r="I309" s="431">
        <f t="shared" si="25"/>
        <v>0</v>
      </c>
      <c r="J309" s="431"/>
      <c r="K309" s="431">
        <f t="shared" si="26"/>
        <v>0</v>
      </c>
      <c r="L309" s="222"/>
      <c r="M309" s="431">
        <f t="shared" si="27"/>
        <v>0</v>
      </c>
      <c r="N309" s="349">
        <f t="shared" si="24"/>
        <v>0</v>
      </c>
    </row>
    <row r="310" spans="1:14" ht="25.5" x14ac:dyDescent="0.2">
      <c r="A310" s="14" t="s">
        <v>1898</v>
      </c>
      <c r="B310" s="9"/>
      <c r="C310" s="9"/>
      <c r="D310" s="395" t="s">
        <v>124</v>
      </c>
      <c r="E310" s="9" t="s">
        <v>30</v>
      </c>
      <c r="F310" s="10">
        <v>112</v>
      </c>
      <c r="G310" s="10"/>
      <c r="H310" s="10">
        <f t="shared" si="28"/>
        <v>0</v>
      </c>
      <c r="I310" s="431">
        <f t="shared" si="25"/>
        <v>0</v>
      </c>
      <c r="J310" s="431"/>
      <c r="K310" s="431">
        <f t="shared" si="26"/>
        <v>0</v>
      </c>
      <c r="L310" s="222"/>
      <c r="M310" s="431">
        <f t="shared" si="27"/>
        <v>0</v>
      </c>
      <c r="N310" s="349">
        <f t="shared" si="24"/>
        <v>0</v>
      </c>
    </row>
    <row r="311" spans="1:14" ht="25.5" x14ac:dyDescent="0.2">
      <c r="A311" s="14" t="s">
        <v>1899</v>
      </c>
      <c r="B311" s="9"/>
      <c r="C311" s="9"/>
      <c r="D311" s="395" t="s">
        <v>126</v>
      </c>
      <c r="E311" s="9" t="s">
        <v>30</v>
      </c>
      <c r="F311" s="10">
        <v>50</v>
      </c>
      <c r="G311" s="10"/>
      <c r="H311" s="10">
        <f t="shared" si="28"/>
        <v>0</v>
      </c>
      <c r="I311" s="431">
        <f t="shared" si="25"/>
        <v>0</v>
      </c>
      <c r="J311" s="431"/>
      <c r="K311" s="431">
        <f t="shared" si="26"/>
        <v>0</v>
      </c>
      <c r="L311" s="222"/>
      <c r="M311" s="431">
        <f t="shared" si="27"/>
        <v>0</v>
      </c>
      <c r="N311" s="349">
        <f t="shared" si="24"/>
        <v>0</v>
      </c>
    </row>
    <row r="312" spans="1:14" ht="25.5" x14ac:dyDescent="0.2">
      <c r="A312" s="14" t="s">
        <v>1900</v>
      </c>
      <c r="B312" s="9"/>
      <c r="C312" s="9"/>
      <c r="D312" s="395" t="s">
        <v>128</v>
      </c>
      <c r="E312" s="9" t="s">
        <v>18</v>
      </c>
      <c r="F312" s="10">
        <v>5</v>
      </c>
      <c r="G312" s="10"/>
      <c r="H312" s="10">
        <f t="shared" si="28"/>
        <v>0</v>
      </c>
      <c r="I312" s="431">
        <f t="shared" si="25"/>
        <v>0</v>
      </c>
      <c r="J312" s="431"/>
      <c r="K312" s="431">
        <f t="shared" si="26"/>
        <v>0</v>
      </c>
      <c r="L312" s="222"/>
      <c r="M312" s="431">
        <f t="shared" si="27"/>
        <v>0</v>
      </c>
      <c r="N312" s="349">
        <f t="shared" si="24"/>
        <v>0</v>
      </c>
    </row>
    <row r="313" spans="1:14" ht="25.5" x14ac:dyDescent="0.2">
      <c r="A313" s="14" t="s">
        <v>1901</v>
      </c>
      <c r="B313" s="9"/>
      <c r="C313" s="9"/>
      <c r="D313" s="395" t="s">
        <v>129</v>
      </c>
      <c r="E313" s="9" t="s">
        <v>18</v>
      </c>
      <c r="F313" s="10">
        <v>4</v>
      </c>
      <c r="G313" s="10"/>
      <c r="H313" s="10">
        <f t="shared" si="28"/>
        <v>0</v>
      </c>
      <c r="I313" s="431">
        <f t="shared" si="25"/>
        <v>0</v>
      </c>
      <c r="J313" s="431"/>
      <c r="K313" s="431">
        <f t="shared" si="26"/>
        <v>0</v>
      </c>
      <c r="L313" s="222"/>
      <c r="M313" s="431">
        <f t="shared" si="27"/>
        <v>0</v>
      </c>
      <c r="N313" s="349">
        <f t="shared" si="24"/>
        <v>0</v>
      </c>
    </row>
    <row r="314" spans="1:14" ht="25.5" x14ac:dyDescent="0.2">
      <c r="A314" s="14" t="s">
        <v>1902</v>
      </c>
      <c r="B314" s="9"/>
      <c r="C314" s="9"/>
      <c r="D314" s="395" t="s">
        <v>130</v>
      </c>
      <c r="E314" s="9" t="s">
        <v>18</v>
      </c>
      <c r="F314" s="10">
        <v>12</v>
      </c>
      <c r="G314" s="10"/>
      <c r="H314" s="10">
        <f t="shared" si="28"/>
        <v>0</v>
      </c>
      <c r="I314" s="431">
        <f t="shared" si="25"/>
        <v>0</v>
      </c>
      <c r="J314" s="431"/>
      <c r="K314" s="431">
        <f t="shared" si="26"/>
        <v>0</v>
      </c>
      <c r="L314" s="222"/>
      <c r="M314" s="431">
        <f t="shared" si="27"/>
        <v>0</v>
      </c>
      <c r="N314" s="349">
        <f t="shared" ref="N314:N378" si="29">H314</f>
        <v>0</v>
      </c>
    </row>
    <row r="315" spans="1:14" ht="24" customHeight="1" x14ac:dyDescent="0.2">
      <c r="A315" s="14" t="s">
        <v>1903</v>
      </c>
      <c r="B315" s="9"/>
      <c r="C315" s="9"/>
      <c r="D315" s="395" t="s">
        <v>131</v>
      </c>
      <c r="E315" s="9" t="s">
        <v>18</v>
      </c>
      <c r="F315" s="10" t="s">
        <v>75</v>
      </c>
      <c r="G315" s="10"/>
      <c r="H315" s="10">
        <f t="shared" si="28"/>
        <v>0</v>
      </c>
      <c r="I315" s="431">
        <f t="shared" si="25"/>
        <v>0</v>
      </c>
      <c r="J315" s="431"/>
      <c r="K315" s="431">
        <f t="shared" si="26"/>
        <v>0</v>
      </c>
      <c r="L315" s="222"/>
      <c r="M315" s="431">
        <f t="shared" si="27"/>
        <v>0</v>
      </c>
      <c r="N315" s="349">
        <f t="shared" si="29"/>
        <v>0</v>
      </c>
    </row>
    <row r="316" spans="1:14" ht="38.25" x14ac:dyDescent="0.2">
      <c r="A316" s="14" t="s">
        <v>1904</v>
      </c>
      <c r="B316" s="9"/>
      <c r="C316" s="9"/>
      <c r="D316" s="395" t="s">
        <v>132</v>
      </c>
      <c r="E316" s="9" t="s">
        <v>18</v>
      </c>
      <c r="F316" s="10" t="s">
        <v>75</v>
      </c>
      <c r="G316" s="10"/>
      <c r="H316" s="10">
        <f t="shared" si="28"/>
        <v>0</v>
      </c>
      <c r="I316" s="431">
        <f t="shared" si="25"/>
        <v>0</v>
      </c>
      <c r="J316" s="431"/>
      <c r="K316" s="431">
        <f t="shared" si="26"/>
        <v>0</v>
      </c>
      <c r="L316" s="222"/>
      <c r="M316" s="431">
        <f t="shared" si="27"/>
        <v>0</v>
      </c>
      <c r="N316" s="349">
        <f t="shared" si="29"/>
        <v>0</v>
      </c>
    </row>
    <row r="317" spans="1:14" ht="38.25" x14ac:dyDescent="0.2">
      <c r="A317" s="14" t="s">
        <v>1905</v>
      </c>
      <c r="B317" s="9"/>
      <c r="C317" s="9"/>
      <c r="D317" s="395" t="s">
        <v>133</v>
      </c>
      <c r="E317" s="9" t="s">
        <v>18</v>
      </c>
      <c r="F317" s="10">
        <v>4</v>
      </c>
      <c r="G317" s="10"/>
      <c r="H317" s="10">
        <f t="shared" si="28"/>
        <v>0</v>
      </c>
      <c r="I317" s="431">
        <f t="shared" si="25"/>
        <v>0</v>
      </c>
      <c r="J317" s="431"/>
      <c r="K317" s="431">
        <f t="shared" si="26"/>
        <v>0</v>
      </c>
      <c r="L317" s="222"/>
      <c r="M317" s="431">
        <f t="shared" si="27"/>
        <v>0</v>
      </c>
      <c r="N317" s="349">
        <f t="shared" si="29"/>
        <v>0</v>
      </c>
    </row>
    <row r="318" spans="1:14" ht="38.25" x14ac:dyDescent="0.2">
      <c r="A318" s="14" t="s">
        <v>1906</v>
      </c>
      <c r="B318" s="9"/>
      <c r="C318" s="9"/>
      <c r="D318" s="395" t="s">
        <v>134</v>
      </c>
      <c r="E318" s="9" t="s">
        <v>18</v>
      </c>
      <c r="F318" s="10" t="s">
        <v>77</v>
      </c>
      <c r="G318" s="10"/>
      <c r="H318" s="10">
        <f t="shared" si="28"/>
        <v>0</v>
      </c>
      <c r="I318" s="431">
        <f t="shared" si="25"/>
        <v>0</v>
      </c>
      <c r="J318" s="431"/>
      <c r="K318" s="431">
        <f t="shared" si="26"/>
        <v>0</v>
      </c>
      <c r="L318" s="222"/>
      <c r="M318" s="431">
        <f t="shared" si="27"/>
        <v>0</v>
      </c>
      <c r="N318" s="349">
        <f t="shared" si="29"/>
        <v>0</v>
      </c>
    </row>
    <row r="319" spans="1:14" ht="38.25" x14ac:dyDescent="0.2">
      <c r="A319" s="14" t="s">
        <v>1907</v>
      </c>
      <c r="B319" s="9"/>
      <c r="C319" s="9"/>
      <c r="D319" s="395" t="s">
        <v>135</v>
      </c>
      <c r="E319" s="9" t="s">
        <v>18</v>
      </c>
      <c r="F319" s="10">
        <v>26</v>
      </c>
      <c r="G319" s="10"/>
      <c r="H319" s="10">
        <f t="shared" si="28"/>
        <v>0</v>
      </c>
      <c r="I319" s="431">
        <f t="shared" si="25"/>
        <v>0</v>
      </c>
      <c r="J319" s="431"/>
      <c r="K319" s="431">
        <f t="shared" si="26"/>
        <v>0</v>
      </c>
      <c r="L319" s="222"/>
      <c r="M319" s="431">
        <f t="shared" si="27"/>
        <v>0</v>
      </c>
      <c r="N319" s="349">
        <f t="shared" si="29"/>
        <v>0</v>
      </c>
    </row>
    <row r="320" spans="1:14" ht="38.25" x14ac:dyDescent="0.2">
      <c r="A320" s="14" t="s">
        <v>1908</v>
      </c>
      <c r="B320" s="9"/>
      <c r="C320" s="9"/>
      <c r="D320" s="395" t="s">
        <v>136</v>
      </c>
      <c r="E320" s="9" t="s">
        <v>18</v>
      </c>
      <c r="F320" s="10" t="s">
        <v>27</v>
      </c>
      <c r="G320" s="10"/>
      <c r="H320" s="10">
        <f t="shared" si="28"/>
        <v>0</v>
      </c>
      <c r="I320" s="431">
        <f t="shared" si="25"/>
        <v>0</v>
      </c>
      <c r="J320" s="431"/>
      <c r="K320" s="431">
        <f t="shared" si="26"/>
        <v>0</v>
      </c>
      <c r="L320" s="222"/>
      <c r="M320" s="431">
        <f t="shared" si="27"/>
        <v>0</v>
      </c>
      <c r="N320" s="349">
        <f t="shared" si="29"/>
        <v>0</v>
      </c>
    </row>
    <row r="321" spans="1:14" ht="51" x14ac:dyDescent="0.2">
      <c r="A321" s="14" t="s">
        <v>1909</v>
      </c>
      <c r="B321" s="9"/>
      <c r="C321" s="9"/>
      <c r="D321" s="395" t="s">
        <v>137</v>
      </c>
      <c r="E321" s="9" t="s">
        <v>18</v>
      </c>
      <c r="F321" s="10" t="s">
        <v>19</v>
      </c>
      <c r="G321" s="10"/>
      <c r="H321" s="10">
        <f t="shared" si="28"/>
        <v>0</v>
      </c>
      <c r="I321" s="431">
        <f t="shared" si="25"/>
        <v>0</v>
      </c>
      <c r="J321" s="431"/>
      <c r="K321" s="431">
        <f t="shared" si="26"/>
        <v>0</v>
      </c>
      <c r="L321" s="222"/>
      <c r="M321" s="431">
        <f t="shared" si="27"/>
        <v>0</v>
      </c>
      <c r="N321" s="349">
        <f t="shared" si="29"/>
        <v>0</v>
      </c>
    </row>
    <row r="322" spans="1:14" ht="25.5" x14ac:dyDescent="0.2">
      <c r="A322" s="14" t="s">
        <v>1910</v>
      </c>
      <c r="B322" s="9"/>
      <c r="C322" s="9"/>
      <c r="D322" s="395" t="s">
        <v>568</v>
      </c>
      <c r="E322" s="9" t="s">
        <v>30</v>
      </c>
      <c r="F322" s="10">
        <v>20</v>
      </c>
      <c r="G322" s="10"/>
      <c r="H322" s="10">
        <f t="shared" si="28"/>
        <v>0</v>
      </c>
      <c r="I322" s="431">
        <f t="shared" si="25"/>
        <v>0</v>
      </c>
      <c r="J322" s="431"/>
      <c r="K322" s="431">
        <f t="shared" si="26"/>
        <v>0</v>
      </c>
      <c r="L322" s="222"/>
      <c r="M322" s="431">
        <f t="shared" si="27"/>
        <v>0</v>
      </c>
      <c r="N322" s="349">
        <f t="shared" si="29"/>
        <v>0</v>
      </c>
    </row>
    <row r="323" spans="1:14" x14ac:dyDescent="0.2">
      <c r="A323" s="247" t="s">
        <v>1911</v>
      </c>
      <c r="B323" s="249"/>
      <c r="C323" s="9"/>
      <c r="D323" s="13" t="s">
        <v>138</v>
      </c>
      <c r="E323" s="13"/>
      <c r="F323" s="13"/>
      <c r="G323" s="13"/>
      <c r="H323" s="10"/>
      <c r="I323" s="431">
        <f t="shared" si="25"/>
        <v>0</v>
      </c>
      <c r="J323" s="431"/>
      <c r="K323" s="431">
        <f t="shared" si="26"/>
        <v>0</v>
      </c>
      <c r="L323" s="222"/>
      <c r="M323" s="431">
        <f t="shared" si="27"/>
        <v>0</v>
      </c>
      <c r="N323" s="349">
        <f t="shared" si="29"/>
        <v>0</v>
      </c>
    </row>
    <row r="324" spans="1:14" ht="38.25" x14ac:dyDescent="0.2">
      <c r="A324" s="14" t="s">
        <v>1912</v>
      </c>
      <c r="B324" s="9"/>
      <c r="C324" s="9"/>
      <c r="D324" s="8" t="s">
        <v>139</v>
      </c>
      <c r="E324" s="9" t="s">
        <v>18</v>
      </c>
      <c r="F324" s="10">
        <v>6</v>
      </c>
      <c r="G324" s="10"/>
      <c r="H324" s="10">
        <f t="shared" si="28"/>
        <v>0</v>
      </c>
      <c r="I324" s="431">
        <f t="shared" si="25"/>
        <v>0</v>
      </c>
      <c r="J324" s="431"/>
      <c r="K324" s="431">
        <f t="shared" si="26"/>
        <v>0</v>
      </c>
      <c r="L324" s="222"/>
      <c r="M324" s="431">
        <f t="shared" si="27"/>
        <v>0</v>
      </c>
      <c r="N324" s="349">
        <f t="shared" si="29"/>
        <v>0</v>
      </c>
    </row>
    <row r="325" spans="1:14" ht="38.25" x14ac:dyDescent="0.2">
      <c r="A325" s="14" t="s">
        <v>1913</v>
      </c>
      <c r="B325" s="9"/>
      <c r="C325" s="9"/>
      <c r="D325" s="8" t="s">
        <v>140</v>
      </c>
      <c r="E325" s="9" t="s">
        <v>18</v>
      </c>
      <c r="F325" s="10">
        <v>26</v>
      </c>
      <c r="G325" s="10"/>
      <c r="H325" s="10">
        <f t="shared" si="28"/>
        <v>0</v>
      </c>
      <c r="I325" s="431">
        <f t="shared" si="25"/>
        <v>0</v>
      </c>
      <c r="J325" s="431"/>
      <c r="K325" s="431">
        <f t="shared" si="26"/>
        <v>0</v>
      </c>
      <c r="L325" s="222"/>
      <c r="M325" s="431">
        <f t="shared" si="27"/>
        <v>0</v>
      </c>
      <c r="N325" s="349">
        <f t="shared" si="29"/>
        <v>0</v>
      </c>
    </row>
    <row r="326" spans="1:14" ht="38.25" x14ac:dyDescent="0.2">
      <c r="A326" s="14" t="s">
        <v>1914</v>
      </c>
      <c r="B326" s="9"/>
      <c r="C326" s="9"/>
      <c r="D326" s="8" t="s">
        <v>141</v>
      </c>
      <c r="E326" s="9" t="s">
        <v>18</v>
      </c>
      <c r="F326" s="10" t="s">
        <v>142</v>
      </c>
      <c r="G326" s="10"/>
      <c r="H326" s="10">
        <f t="shared" si="28"/>
        <v>0</v>
      </c>
      <c r="I326" s="431">
        <f t="shared" si="25"/>
        <v>0</v>
      </c>
      <c r="J326" s="431"/>
      <c r="K326" s="431">
        <f t="shared" si="26"/>
        <v>0</v>
      </c>
      <c r="L326" s="222"/>
      <c r="M326" s="431">
        <f t="shared" si="27"/>
        <v>0</v>
      </c>
      <c r="N326" s="349">
        <f t="shared" si="29"/>
        <v>0</v>
      </c>
    </row>
    <row r="327" spans="1:14" ht="38.25" x14ac:dyDescent="0.2">
      <c r="A327" s="14" t="s">
        <v>1915</v>
      </c>
      <c r="B327" s="9"/>
      <c r="C327" s="9"/>
      <c r="D327" s="8" t="s">
        <v>143</v>
      </c>
      <c r="E327" s="9" t="s">
        <v>18</v>
      </c>
      <c r="F327" s="10" t="s">
        <v>77</v>
      </c>
      <c r="G327" s="10"/>
      <c r="H327" s="10">
        <f t="shared" si="28"/>
        <v>0</v>
      </c>
      <c r="I327" s="431">
        <f t="shared" si="25"/>
        <v>0</v>
      </c>
      <c r="J327" s="431"/>
      <c r="K327" s="431">
        <f t="shared" si="26"/>
        <v>0</v>
      </c>
      <c r="L327" s="222"/>
      <c r="M327" s="431">
        <f t="shared" si="27"/>
        <v>0</v>
      </c>
      <c r="N327" s="349">
        <f t="shared" si="29"/>
        <v>0</v>
      </c>
    </row>
    <row r="328" spans="1:14" ht="38.25" x14ac:dyDescent="0.2">
      <c r="A328" s="14" t="s">
        <v>1916</v>
      </c>
      <c r="B328" s="9"/>
      <c r="C328" s="9"/>
      <c r="D328" s="8" t="s">
        <v>144</v>
      </c>
      <c r="E328" s="9" t="s">
        <v>18</v>
      </c>
      <c r="F328" s="10">
        <v>6</v>
      </c>
      <c r="G328" s="10"/>
      <c r="H328" s="10">
        <f t="shared" si="28"/>
        <v>0</v>
      </c>
      <c r="I328" s="431">
        <f t="shared" si="25"/>
        <v>0</v>
      </c>
      <c r="J328" s="431"/>
      <c r="K328" s="431">
        <f t="shared" si="26"/>
        <v>0</v>
      </c>
      <c r="L328" s="222"/>
      <c r="M328" s="431">
        <f t="shared" si="27"/>
        <v>0</v>
      </c>
      <c r="N328" s="349">
        <f t="shared" si="29"/>
        <v>0</v>
      </c>
    </row>
    <row r="329" spans="1:14" ht="38.25" x14ac:dyDescent="0.2">
      <c r="A329" s="14" t="s">
        <v>1917</v>
      </c>
      <c r="B329" s="9"/>
      <c r="C329" s="9"/>
      <c r="D329" s="8" t="s">
        <v>145</v>
      </c>
      <c r="E329" s="9" t="s">
        <v>18</v>
      </c>
      <c r="F329" s="10" t="s">
        <v>39</v>
      </c>
      <c r="G329" s="10"/>
      <c r="H329" s="10">
        <f t="shared" si="28"/>
        <v>0</v>
      </c>
      <c r="I329" s="431">
        <f t="shared" si="25"/>
        <v>0</v>
      </c>
      <c r="J329" s="431"/>
      <c r="K329" s="431">
        <f t="shared" si="26"/>
        <v>0</v>
      </c>
      <c r="L329" s="222"/>
      <c r="M329" s="431">
        <f t="shared" si="27"/>
        <v>0</v>
      </c>
      <c r="N329" s="349">
        <f t="shared" si="29"/>
        <v>0</v>
      </c>
    </row>
    <row r="330" spans="1:14" ht="38.25" x14ac:dyDescent="0.2">
      <c r="A330" s="14" t="s">
        <v>1918</v>
      </c>
      <c r="B330" s="9"/>
      <c r="C330" s="9"/>
      <c r="D330" s="8" t="s">
        <v>146</v>
      </c>
      <c r="E330" s="9" t="s">
        <v>18</v>
      </c>
      <c r="F330" s="10" t="s">
        <v>35</v>
      </c>
      <c r="G330" s="10"/>
      <c r="H330" s="10">
        <f t="shared" si="28"/>
        <v>0</v>
      </c>
      <c r="I330" s="431">
        <f t="shared" si="25"/>
        <v>0</v>
      </c>
      <c r="J330" s="431"/>
      <c r="K330" s="431">
        <f t="shared" si="26"/>
        <v>0</v>
      </c>
      <c r="L330" s="222"/>
      <c r="M330" s="431">
        <f t="shared" si="27"/>
        <v>0</v>
      </c>
      <c r="N330" s="349">
        <f t="shared" si="29"/>
        <v>0</v>
      </c>
    </row>
    <row r="331" spans="1:14" ht="38.25" x14ac:dyDescent="0.2">
      <c r="A331" s="14" t="s">
        <v>1919</v>
      </c>
      <c r="B331" s="9"/>
      <c r="C331" s="9"/>
      <c r="D331" s="8" t="s">
        <v>147</v>
      </c>
      <c r="E331" s="9" t="s">
        <v>30</v>
      </c>
      <c r="F331" s="10">
        <v>30</v>
      </c>
      <c r="G331" s="10"/>
      <c r="H331" s="10">
        <f t="shared" si="28"/>
        <v>0</v>
      </c>
      <c r="I331" s="431">
        <f t="shared" si="25"/>
        <v>0</v>
      </c>
      <c r="J331" s="431"/>
      <c r="K331" s="431">
        <f t="shared" si="26"/>
        <v>0</v>
      </c>
      <c r="L331" s="222"/>
      <c r="M331" s="431">
        <f t="shared" si="27"/>
        <v>0</v>
      </c>
      <c r="N331" s="349">
        <f t="shared" si="29"/>
        <v>0</v>
      </c>
    </row>
    <row r="332" spans="1:14" ht="38.25" x14ac:dyDescent="0.2">
      <c r="A332" s="14" t="s">
        <v>1920</v>
      </c>
      <c r="B332" s="9"/>
      <c r="C332" s="9"/>
      <c r="D332" s="8" t="s">
        <v>148</v>
      </c>
      <c r="E332" s="9" t="s">
        <v>30</v>
      </c>
      <c r="F332" s="10">
        <v>96</v>
      </c>
      <c r="G332" s="10"/>
      <c r="H332" s="10">
        <f t="shared" si="28"/>
        <v>0</v>
      </c>
      <c r="I332" s="431">
        <f t="shared" si="25"/>
        <v>0</v>
      </c>
      <c r="J332" s="431"/>
      <c r="K332" s="431">
        <f t="shared" si="26"/>
        <v>0</v>
      </c>
      <c r="L332" s="222"/>
      <c r="M332" s="431">
        <f t="shared" si="27"/>
        <v>0</v>
      </c>
      <c r="N332" s="349">
        <f t="shared" si="29"/>
        <v>0</v>
      </c>
    </row>
    <row r="333" spans="1:14" ht="38.25" x14ac:dyDescent="0.2">
      <c r="A333" s="14" t="s">
        <v>1921</v>
      </c>
      <c r="B333" s="9"/>
      <c r="C333" s="9"/>
      <c r="D333" s="8" t="s">
        <v>149</v>
      </c>
      <c r="E333" s="9" t="s">
        <v>30</v>
      </c>
      <c r="F333" s="10">
        <v>72</v>
      </c>
      <c r="G333" s="10"/>
      <c r="H333" s="10">
        <f t="shared" si="28"/>
        <v>0</v>
      </c>
      <c r="I333" s="431">
        <f t="shared" ref="I333:I396" si="30">H333</f>
        <v>0</v>
      </c>
      <c r="J333" s="431"/>
      <c r="K333" s="431">
        <f t="shared" si="26"/>
        <v>0</v>
      </c>
      <c r="L333" s="222"/>
      <c r="M333" s="431">
        <f t="shared" si="27"/>
        <v>0</v>
      </c>
      <c r="N333" s="349">
        <f t="shared" si="29"/>
        <v>0</v>
      </c>
    </row>
    <row r="334" spans="1:14" ht="38.25" x14ac:dyDescent="0.2">
      <c r="A334" s="14" t="s">
        <v>1922</v>
      </c>
      <c r="B334" s="9"/>
      <c r="C334" s="9"/>
      <c r="D334" s="8" t="s">
        <v>150</v>
      </c>
      <c r="E334" s="9" t="s">
        <v>18</v>
      </c>
      <c r="F334" s="10" t="s">
        <v>127</v>
      </c>
      <c r="G334" s="10"/>
      <c r="H334" s="10">
        <f t="shared" si="28"/>
        <v>0</v>
      </c>
      <c r="I334" s="431">
        <f t="shared" si="30"/>
        <v>0</v>
      </c>
      <c r="J334" s="431"/>
      <c r="K334" s="431">
        <f t="shared" si="26"/>
        <v>0</v>
      </c>
      <c r="L334" s="222"/>
      <c r="M334" s="431">
        <f t="shared" si="27"/>
        <v>0</v>
      </c>
      <c r="N334" s="349">
        <f t="shared" si="29"/>
        <v>0</v>
      </c>
    </row>
    <row r="335" spans="1:14" ht="38.25" x14ac:dyDescent="0.2">
      <c r="A335" s="14" t="s">
        <v>1923</v>
      </c>
      <c r="B335" s="9"/>
      <c r="C335" s="9"/>
      <c r="D335" s="8" t="s">
        <v>151</v>
      </c>
      <c r="E335" s="9" t="s">
        <v>18</v>
      </c>
      <c r="F335" s="10" t="s">
        <v>152</v>
      </c>
      <c r="G335" s="10"/>
      <c r="H335" s="10">
        <f t="shared" si="28"/>
        <v>0</v>
      </c>
      <c r="I335" s="431">
        <f t="shared" si="30"/>
        <v>0</v>
      </c>
      <c r="J335" s="431"/>
      <c r="K335" s="431">
        <f t="shared" si="26"/>
        <v>0</v>
      </c>
      <c r="L335" s="222"/>
      <c r="M335" s="431">
        <f t="shared" si="27"/>
        <v>0</v>
      </c>
      <c r="N335" s="349">
        <f t="shared" si="29"/>
        <v>0</v>
      </c>
    </row>
    <row r="336" spans="1:14" ht="38.25" x14ac:dyDescent="0.2">
      <c r="A336" s="14" t="s">
        <v>1924</v>
      </c>
      <c r="B336" s="9"/>
      <c r="C336" s="9"/>
      <c r="D336" s="8" t="s">
        <v>153</v>
      </c>
      <c r="E336" s="9" t="s">
        <v>18</v>
      </c>
      <c r="F336" s="10">
        <v>88</v>
      </c>
      <c r="G336" s="10"/>
      <c r="H336" s="10">
        <f t="shared" si="28"/>
        <v>0</v>
      </c>
      <c r="I336" s="431">
        <f t="shared" si="30"/>
        <v>0</v>
      </c>
      <c r="J336" s="431"/>
      <c r="K336" s="431">
        <f t="shared" si="26"/>
        <v>0</v>
      </c>
      <c r="L336" s="222"/>
      <c r="M336" s="431">
        <f t="shared" si="27"/>
        <v>0</v>
      </c>
      <c r="N336" s="349">
        <f t="shared" si="29"/>
        <v>0</v>
      </c>
    </row>
    <row r="337" spans="1:14" ht="38.25" x14ac:dyDescent="0.2">
      <c r="A337" s="14" t="s">
        <v>1925</v>
      </c>
      <c r="B337" s="9"/>
      <c r="C337" s="9"/>
      <c r="D337" s="8" t="s">
        <v>154</v>
      </c>
      <c r="E337" s="9" t="s">
        <v>18</v>
      </c>
      <c r="F337" s="10" t="s">
        <v>77</v>
      </c>
      <c r="G337" s="10"/>
      <c r="H337" s="10">
        <f t="shared" si="28"/>
        <v>0</v>
      </c>
      <c r="I337" s="431">
        <f t="shared" si="30"/>
        <v>0</v>
      </c>
      <c r="J337" s="431"/>
      <c r="K337" s="431">
        <f t="shared" si="26"/>
        <v>0</v>
      </c>
      <c r="L337" s="222"/>
      <c r="M337" s="431">
        <f t="shared" si="27"/>
        <v>0</v>
      </c>
      <c r="N337" s="349">
        <f t="shared" si="29"/>
        <v>0</v>
      </c>
    </row>
    <row r="338" spans="1:14" ht="38.25" x14ac:dyDescent="0.2">
      <c r="A338" s="14" t="s">
        <v>1926</v>
      </c>
      <c r="B338" s="9"/>
      <c r="C338" s="9"/>
      <c r="D338" s="8" t="s">
        <v>155</v>
      </c>
      <c r="E338" s="9" t="s">
        <v>18</v>
      </c>
      <c r="F338" s="10" t="s">
        <v>35</v>
      </c>
      <c r="G338" s="10"/>
      <c r="H338" s="10">
        <f t="shared" si="28"/>
        <v>0</v>
      </c>
      <c r="I338" s="431">
        <f t="shared" si="30"/>
        <v>0</v>
      </c>
      <c r="J338" s="431"/>
      <c r="K338" s="431">
        <f t="shared" si="26"/>
        <v>0</v>
      </c>
      <c r="L338" s="222"/>
      <c r="M338" s="431">
        <f t="shared" si="27"/>
        <v>0</v>
      </c>
      <c r="N338" s="349">
        <f t="shared" si="29"/>
        <v>0</v>
      </c>
    </row>
    <row r="339" spans="1:14" ht="38.25" x14ac:dyDescent="0.2">
      <c r="A339" s="14" t="s">
        <v>1927</v>
      </c>
      <c r="B339" s="9"/>
      <c r="C339" s="9"/>
      <c r="D339" s="8" t="s">
        <v>156</v>
      </c>
      <c r="E339" s="9" t="s">
        <v>18</v>
      </c>
      <c r="F339" s="10">
        <v>42</v>
      </c>
      <c r="G339" s="10"/>
      <c r="H339" s="10">
        <f t="shared" si="28"/>
        <v>0</v>
      </c>
      <c r="I339" s="431">
        <f t="shared" si="30"/>
        <v>0</v>
      </c>
      <c r="J339" s="431"/>
      <c r="K339" s="431">
        <f t="shared" si="26"/>
        <v>0</v>
      </c>
      <c r="L339" s="222"/>
      <c r="M339" s="431">
        <f t="shared" si="27"/>
        <v>0</v>
      </c>
      <c r="N339" s="349">
        <f t="shared" si="29"/>
        <v>0</v>
      </c>
    </row>
    <row r="340" spans="1:14" ht="38.25" x14ac:dyDescent="0.2">
      <c r="A340" s="14" t="s">
        <v>1928</v>
      </c>
      <c r="B340" s="9"/>
      <c r="C340" s="9"/>
      <c r="D340" s="8" t="s">
        <v>157</v>
      </c>
      <c r="E340" s="9" t="s">
        <v>18</v>
      </c>
      <c r="F340" s="10">
        <v>8</v>
      </c>
      <c r="G340" s="10"/>
      <c r="H340" s="10">
        <f t="shared" si="28"/>
        <v>0</v>
      </c>
      <c r="I340" s="431">
        <f t="shared" si="30"/>
        <v>0</v>
      </c>
      <c r="J340" s="431"/>
      <c r="K340" s="431">
        <f t="shared" si="26"/>
        <v>0</v>
      </c>
      <c r="L340" s="222"/>
      <c r="M340" s="431">
        <f t="shared" si="27"/>
        <v>0</v>
      </c>
      <c r="N340" s="349">
        <f t="shared" si="29"/>
        <v>0</v>
      </c>
    </row>
    <row r="341" spans="1:14" ht="38.25" x14ac:dyDescent="0.2">
      <c r="A341" s="14" t="s">
        <v>1929</v>
      </c>
      <c r="B341" s="9"/>
      <c r="C341" s="9"/>
      <c r="D341" s="8" t="s">
        <v>158</v>
      </c>
      <c r="E341" s="9" t="s">
        <v>18</v>
      </c>
      <c r="F341" s="10" t="s">
        <v>39</v>
      </c>
      <c r="G341" s="10"/>
      <c r="H341" s="10">
        <f t="shared" si="28"/>
        <v>0</v>
      </c>
      <c r="I341" s="431">
        <f t="shared" si="30"/>
        <v>0</v>
      </c>
      <c r="J341" s="431"/>
      <c r="K341" s="431">
        <f t="shared" si="26"/>
        <v>0</v>
      </c>
      <c r="L341" s="222"/>
      <c r="M341" s="431">
        <f t="shared" si="27"/>
        <v>0</v>
      </c>
      <c r="N341" s="349">
        <f t="shared" si="29"/>
        <v>0</v>
      </c>
    </row>
    <row r="342" spans="1:14" ht="38.25" x14ac:dyDescent="0.2">
      <c r="A342" s="14" t="s">
        <v>1930</v>
      </c>
      <c r="B342" s="9"/>
      <c r="C342" s="9"/>
      <c r="D342" s="8" t="s">
        <v>159</v>
      </c>
      <c r="E342" s="9" t="s">
        <v>18</v>
      </c>
      <c r="F342" s="10" t="s">
        <v>27</v>
      </c>
      <c r="G342" s="10"/>
      <c r="H342" s="10">
        <f t="shared" si="28"/>
        <v>0</v>
      </c>
      <c r="I342" s="431">
        <f t="shared" si="30"/>
        <v>0</v>
      </c>
      <c r="J342" s="431"/>
      <c r="K342" s="431">
        <f t="shared" si="26"/>
        <v>0</v>
      </c>
      <c r="L342" s="222"/>
      <c r="M342" s="431">
        <f t="shared" si="27"/>
        <v>0</v>
      </c>
      <c r="N342" s="349">
        <f t="shared" si="29"/>
        <v>0</v>
      </c>
    </row>
    <row r="343" spans="1:14" ht="38.25" x14ac:dyDescent="0.2">
      <c r="A343" s="14" t="s">
        <v>1931</v>
      </c>
      <c r="B343" s="9"/>
      <c r="C343" s="9"/>
      <c r="D343" s="8" t="s">
        <v>160</v>
      </c>
      <c r="E343" s="9" t="s">
        <v>18</v>
      </c>
      <c r="F343" s="10">
        <v>8</v>
      </c>
      <c r="G343" s="10"/>
      <c r="H343" s="10">
        <f t="shared" si="28"/>
        <v>0</v>
      </c>
      <c r="I343" s="431">
        <f t="shared" si="30"/>
        <v>0</v>
      </c>
      <c r="J343" s="431"/>
      <c r="K343" s="431">
        <f t="shared" si="26"/>
        <v>0</v>
      </c>
      <c r="L343" s="222"/>
      <c r="M343" s="431">
        <f t="shared" si="27"/>
        <v>0</v>
      </c>
      <c r="N343" s="349">
        <f t="shared" si="29"/>
        <v>0</v>
      </c>
    </row>
    <row r="344" spans="1:14" ht="38.25" x14ac:dyDescent="0.2">
      <c r="A344" s="14" t="s">
        <v>1932</v>
      </c>
      <c r="B344" s="9"/>
      <c r="C344" s="9"/>
      <c r="D344" s="8" t="s">
        <v>161</v>
      </c>
      <c r="E344" s="9" t="s">
        <v>18</v>
      </c>
      <c r="F344" s="10" t="s">
        <v>39</v>
      </c>
      <c r="G344" s="10"/>
      <c r="H344" s="10">
        <f t="shared" si="28"/>
        <v>0</v>
      </c>
      <c r="I344" s="431">
        <f t="shared" si="30"/>
        <v>0</v>
      </c>
      <c r="J344" s="431"/>
      <c r="K344" s="431">
        <f t="shared" si="26"/>
        <v>0</v>
      </c>
      <c r="L344" s="222"/>
      <c r="M344" s="431">
        <f t="shared" si="27"/>
        <v>0</v>
      </c>
      <c r="N344" s="349">
        <f t="shared" si="29"/>
        <v>0</v>
      </c>
    </row>
    <row r="345" spans="1:14" ht="38.25" x14ac:dyDescent="0.2">
      <c r="A345" s="14" t="s">
        <v>1933</v>
      </c>
      <c r="B345" s="9"/>
      <c r="C345" s="9"/>
      <c r="D345" s="8" t="s">
        <v>162</v>
      </c>
      <c r="E345" s="9" t="s">
        <v>18</v>
      </c>
      <c r="F345" s="10">
        <v>14</v>
      </c>
      <c r="G345" s="10"/>
      <c r="H345" s="10">
        <f t="shared" si="28"/>
        <v>0</v>
      </c>
      <c r="I345" s="431">
        <f t="shared" si="30"/>
        <v>0</v>
      </c>
      <c r="J345" s="431"/>
      <c r="K345" s="431">
        <f t="shared" si="26"/>
        <v>0</v>
      </c>
      <c r="L345" s="222"/>
      <c r="M345" s="431">
        <f t="shared" si="27"/>
        <v>0</v>
      </c>
      <c r="N345" s="349">
        <f t="shared" si="29"/>
        <v>0</v>
      </c>
    </row>
    <row r="346" spans="1:14" ht="38.25" x14ac:dyDescent="0.2">
      <c r="A346" s="14" t="s">
        <v>1934</v>
      </c>
      <c r="B346" s="9"/>
      <c r="C346" s="9"/>
      <c r="D346" s="8" t="s">
        <v>163</v>
      </c>
      <c r="E346" s="9" t="s">
        <v>18</v>
      </c>
      <c r="F346" s="10">
        <v>6</v>
      </c>
      <c r="G346" s="10"/>
      <c r="H346" s="10">
        <f t="shared" si="28"/>
        <v>0</v>
      </c>
      <c r="I346" s="431">
        <f t="shared" si="30"/>
        <v>0</v>
      </c>
      <c r="J346" s="431"/>
      <c r="K346" s="431">
        <f t="shared" si="26"/>
        <v>0</v>
      </c>
      <c r="L346" s="222"/>
      <c r="M346" s="431">
        <f t="shared" si="27"/>
        <v>0</v>
      </c>
      <c r="N346" s="349">
        <f t="shared" si="29"/>
        <v>0</v>
      </c>
    </row>
    <row r="347" spans="1:14" ht="38.25" x14ac:dyDescent="0.2">
      <c r="A347" s="14" t="s">
        <v>1935</v>
      </c>
      <c r="B347" s="9"/>
      <c r="C347" s="9"/>
      <c r="D347" s="8" t="s">
        <v>164</v>
      </c>
      <c r="E347" s="9" t="s">
        <v>18</v>
      </c>
      <c r="F347" s="10">
        <v>8</v>
      </c>
      <c r="G347" s="10"/>
      <c r="H347" s="10">
        <f t="shared" si="28"/>
        <v>0</v>
      </c>
      <c r="I347" s="431">
        <f t="shared" si="30"/>
        <v>0</v>
      </c>
      <c r="J347" s="431"/>
      <c r="K347" s="431">
        <f t="shared" si="26"/>
        <v>0</v>
      </c>
      <c r="L347" s="222"/>
      <c r="M347" s="431">
        <f t="shared" si="27"/>
        <v>0</v>
      </c>
      <c r="N347" s="349">
        <f t="shared" si="29"/>
        <v>0</v>
      </c>
    </row>
    <row r="348" spans="1:14" ht="38.25" x14ac:dyDescent="0.2">
      <c r="A348" s="14" t="s">
        <v>1936</v>
      </c>
      <c r="B348" s="9"/>
      <c r="C348" s="9"/>
      <c r="D348" s="8" t="s">
        <v>165</v>
      </c>
      <c r="E348" s="9" t="s">
        <v>18</v>
      </c>
      <c r="F348" s="10">
        <v>6</v>
      </c>
      <c r="G348" s="10"/>
      <c r="H348" s="10">
        <f t="shared" si="28"/>
        <v>0</v>
      </c>
      <c r="I348" s="431">
        <f t="shared" si="30"/>
        <v>0</v>
      </c>
      <c r="J348" s="431"/>
      <c r="K348" s="431">
        <f t="shared" si="26"/>
        <v>0</v>
      </c>
      <c r="L348" s="222"/>
      <c r="M348" s="431">
        <f t="shared" si="27"/>
        <v>0</v>
      </c>
      <c r="N348" s="349">
        <f t="shared" si="29"/>
        <v>0</v>
      </c>
    </row>
    <row r="349" spans="1:14" ht="38.25" x14ac:dyDescent="0.2">
      <c r="A349" s="14" t="s">
        <v>1937</v>
      </c>
      <c r="B349" s="9"/>
      <c r="C349" s="9"/>
      <c r="D349" s="8" t="s">
        <v>166</v>
      </c>
      <c r="E349" s="9" t="s">
        <v>30</v>
      </c>
      <c r="F349" s="10">
        <v>18</v>
      </c>
      <c r="G349" s="10"/>
      <c r="H349" s="10">
        <f t="shared" si="28"/>
        <v>0</v>
      </c>
      <c r="I349" s="431">
        <f t="shared" si="30"/>
        <v>0</v>
      </c>
      <c r="J349" s="431"/>
      <c r="K349" s="431">
        <f t="shared" si="26"/>
        <v>0</v>
      </c>
      <c r="L349" s="222"/>
      <c r="M349" s="431">
        <f t="shared" si="27"/>
        <v>0</v>
      </c>
      <c r="N349" s="349">
        <f t="shared" si="29"/>
        <v>0</v>
      </c>
    </row>
    <row r="350" spans="1:14" ht="38.25" x14ac:dyDescent="0.2">
      <c r="A350" s="14" t="s">
        <v>1938</v>
      </c>
      <c r="B350" s="9"/>
      <c r="C350" s="9"/>
      <c r="D350" s="8" t="s">
        <v>167</v>
      </c>
      <c r="E350" s="9" t="s">
        <v>18</v>
      </c>
      <c r="F350" s="10" t="s">
        <v>19</v>
      </c>
      <c r="G350" s="10"/>
      <c r="H350" s="10">
        <f t="shared" si="28"/>
        <v>0</v>
      </c>
      <c r="I350" s="431">
        <f t="shared" si="30"/>
        <v>0</v>
      </c>
      <c r="J350" s="431"/>
      <c r="K350" s="431">
        <f t="shared" si="26"/>
        <v>0</v>
      </c>
      <c r="L350" s="222"/>
      <c r="M350" s="431">
        <f t="shared" si="27"/>
        <v>0</v>
      </c>
      <c r="N350" s="349">
        <f t="shared" si="29"/>
        <v>0</v>
      </c>
    </row>
    <row r="351" spans="1:14" ht="38.25" x14ac:dyDescent="0.2">
      <c r="A351" s="14" t="s">
        <v>1939</v>
      </c>
      <c r="B351" s="9"/>
      <c r="C351" s="9"/>
      <c r="D351" s="8" t="s">
        <v>168</v>
      </c>
      <c r="E351" s="9" t="s">
        <v>18</v>
      </c>
      <c r="F351" s="10">
        <v>2</v>
      </c>
      <c r="G351" s="10"/>
      <c r="H351" s="10">
        <f t="shared" si="28"/>
        <v>0</v>
      </c>
      <c r="I351" s="431">
        <f t="shared" si="30"/>
        <v>0</v>
      </c>
      <c r="J351" s="431"/>
      <c r="K351" s="431">
        <f t="shared" si="26"/>
        <v>0</v>
      </c>
      <c r="L351" s="222"/>
      <c r="M351" s="431">
        <f t="shared" si="27"/>
        <v>0</v>
      </c>
      <c r="N351" s="349">
        <f t="shared" si="29"/>
        <v>0</v>
      </c>
    </row>
    <row r="352" spans="1:14" ht="38.25" x14ac:dyDescent="0.2">
      <c r="A352" s="14" t="s">
        <v>1940</v>
      </c>
      <c r="B352" s="9"/>
      <c r="C352" s="9"/>
      <c r="D352" s="8" t="s">
        <v>169</v>
      </c>
      <c r="E352" s="9" t="s">
        <v>18</v>
      </c>
      <c r="F352" s="10" t="s">
        <v>75</v>
      </c>
      <c r="G352" s="10"/>
      <c r="H352" s="10">
        <f t="shared" si="28"/>
        <v>0</v>
      </c>
      <c r="I352" s="431">
        <f t="shared" si="30"/>
        <v>0</v>
      </c>
      <c r="J352" s="431"/>
      <c r="K352" s="431">
        <f t="shared" si="26"/>
        <v>0</v>
      </c>
      <c r="L352" s="222"/>
      <c r="M352" s="431">
        <f t="shared" si="27"/>
        <v>0</v>
      </c>
      <c r="N352" s="349">
        <f t="shared" si="29"/>
        <v>0</v>
      </c>
    </row>
    <row r="353" spans="1:14" ht="38.25" x14ac:dyDescent="0.2">
      <c r="A353" s="14" t="s">
        <v>1941</v>
      </c>
      <c r="B353" s="9"/>
      <c r="C353" s="9"/>
      <c r="D353" s="8" t="s">
        <v>835</v>
      </c>
      <c r="E353" s="9" t="s">
        <v>18</v>
      </c>
      <c r="F353" s="10">
        <v>4</v>
      </c>
      <c r="G353" s="10"/>
      <c r="H353" s="10">
        <f t="shared" si="28"/>
        <v>0</v>
      </c>
      <c r="I353" s="431">
        <f t="shared" si="30"/>
        <v>0</v>
      </c>
      <c r="J353" s="431"/>
      <c r="K353" s="431">
        <f t="shared" si="26"/>
        <v>0</v>
      </c>
      <c r="L353" s="222"/>
      <c r="M353" s="431">
        <f t="shared" si="27"/>
        <v>0</v>
      </c>
      <c r="N353" s="349">
        <f t="shared" si="29"/>
        <v>0</v>
      </c>
    </row>
    <row r="354" spans="1:14" x14ac:dyDescent="0.2">
      <c r="A354" s="247" t="s">
        <v>1942</v>
      </c>
      <c r="B354" s="249"/>
      <c r="C354" s="249"/>
      <c r="D354" s="13" t="s">
        <v>170</v>
      </c>
      <c r="E354" s="13"/>
      <c r="F354" s="13"/>
      <c r="G354" s="13"/>
      <c r="H354" s="11"/>
      <c r="I354" s="431">
        <f t="shared" si="30"/>
        <v>0</v>
      </c>
      <c r="J354" s="431"/>
      <c r="K354" s="431">
        <f t="shared" si="26"/>
        <v>0</v>
      </c>
      <c r="L354" s="472"/>
      <c r="M354" s="431">
        <f t="shared" si="27"/>
        <v>0</v>
      </c>
      <c r="N354" s="349">
        <f t="shared" si="29"/>
        <v>0</v>
      </c>
    </row>
    <row r="355" spans="1:14" ht="25.5" x14ac:dyDescent="0.2">
      <c r="A355" s="14" t="s">
        <v>1943</v>
      </c>
      <c r="B355" s="9"/>
      <c r="C355" s="9"/>
      <c r="D355" s="8" t="s">
        <v>171</v>
      </c>
      <c r="E355" s="9" t="s">
        <v>18</v>
      </c>
      <c r="F355" s="10">
        <v>4</v>
      </c>
      <c r="G355" s="10"/>
      <c r="H355" s="10">
        <f t="shared" si="28"/>
        <v>0</v>
      </c>
      <c r="I355" s="431">
        <f t="shared" si="30"/>
        <v>0</v>
      </c>
      <c r="J355" s="431"/>
      <c r="K355" s="431">
        <f t="shared" si="26"/>
        <v>0</v>
      </c>
      <c r="L355" s="222"/>
      <c r="M355" s="431">
        <f t="shared" si="27"/>
        <v>0</v>
      </c>
      <c r="N355" s="349">
        <f t="shared" si="29"/>
        <v>0</v>
      </c>
    </row>
    <row r="356" spans="1:14" ht="38.25" x14ac:dyDescent="0.2">
      <c r="A356" s="14" t="s">
        <v>1944</v>
      </c>
      <c r="B356" s="9"/>
      <c r="C356" s="9"/>
      <c r="D356" s="8" t="s">
        <v>113</v>
      </c>
      <c r="E356" s="9" t="s">
        <v>18</v>
      </c>
      <c r="F356" s="10">
        <v>10</v>
      </c>
      <c r="G356" s="10"/>
      <c r="H356" s="10">
        <f t="shared" si="28"/>
        <v>0</v>
      </c>
      <c r="I356" s="431">
        <f t="shared" si="30"/>
        <v>0</v>
      </c>
      <c r="J356" s="431"/>
      <c r="K356" s="431">
        <f t="shared" si="26"/>
        <v>0</v>
      </c>
      <c r="L356" s="222"/>
      <c r="M356" s="431">
        <f t="shared" si="27"/>
        <v>0</v>
      </c>
      <c r="N356" s="349">
        <f t="shared" si="29"/>
        <v>0</v>
      </c>
    </row>
    <row r="357" spans="1:14" ht="38.25" x14ac:dyDescent="0.2">
      <c r="A357" s="14" t="s">
        <v>1945</v>
      </c>
      <c r="B357" s="9"/>
      <c r="C357" s="9"/>
      <c r="D357" s="8" t="s">
        <v>119</v>
      </c>
      <c r="E357" s="9" t="s">
        <v>30</v>
      </c>
      <c r="F357" s="10">
        <v>72</v>
      </c>
      <c r="G357" s="10"/>
      <c r="H357" s="10">
        <f t="shared" si="28"/>
        <v>0</v>
      </c>
      <c r="I357" s="431">
        <f t="shared" si="30"/>
        <v>0</v>
      </c>
      <c r="J357" s="431"/>
      <c r="K357" s="431">
        <f t="shared" ref="K357:K410" si="31">H357</f>
        <v>0</v>
      </c>
      <c r="L357" s="222"/>
      <c r="M357" s="431">
        <f t="shared" ref="M357:M428" si="32">H357</f>
        <v>0</v>
      </c>
      <c r="N357" s="349">
        <f t="shared" si="29"/>
        <v>0</v>
      </c>
    </row>
    <row r="358" spans="1:14" ht="27.75" customHeight="1" x14ac:dyDescent="0.2">
      <c r="A358" s="14" t="s">
        <v>1946</v>
      </c>
      <c r="B358" s="9"/>
      <c r="C358" s="9"/>
      <c r="D358" s="8" t="s">
        <v>836</v>
      </c>
      <c r="E358" s="9" t="s">
        <v>30</v>
      </c>
      <c r="F358" s="10">
        <v>60</v>
      </c>
      <c r="G358" s="10"/>
      <c r="H358" s="10">
        <f t="shared" si="28"/>
        <v>0</v>
      </c>
      <c r="I358" s="431">
        <f t="shared" si="30"/>
        <v>0</v>
      </c>
      <c r="J358" s="431"/>
      <c r="K358" s="431">
        <f t="shared" si="31"/>
        <v>0</v>
      </c>
      <c r="L358" s="222"/>
      <c r="M358" s="431">
        <f t="shared" si="32"/>
        <v>0</v>
      </c>
      <c r="N358" s="349">
        <f t="shared" si="29"/>
        <v>0</v>
      </c>
    </row>
    <row r="359" spans="1:14" ht="29.25" customHeight="1" x14ac:dyDescent="0.2">
      <c r="A359" s="14" t="s">
        <v>1947</v>
      </c>
      <c r="B359" s="9"/>
      <c r="C359" s="9"/>
      <c r="D359" s="8" t="s">
        <v>123</v>
      </c>
      <c r="E359" s="9" t="s">
        <v>18</v>
      </c>
      <c r="F359" s="10">
        <v>60</v>
      </c>
      <c r="G359" s="10"/>
      <c r="H359" s="10">
        <f t="shared" si="28"/>
        <v>0</v>
      </c>
      <c r="I359" s="431">
        <f t="shared" si="30"/>
        <v>0</v>
      </c>
      <c r="J359" s="431"/>
      <c r="K359" s="431">
        <f t="shared" si="31"/>
        <v>0</v>
      </c>
      <c r="L359" s="222"/>
      <c r="M359" s="431">
        <f t="shared" si="32"/>
        <v>0</v>
      </c>
      <c r="N359" s="349">
        <f t="shared" si="29"/>
        <v>0</v>
      </c>
    </row>
    <row r="360" spans="1:14" ht="25.5" x14ac:dyDescent="0.2">
      <c r="A360" s="14" t="s">
        <v>1948</v>
      </c>
      <c r="B360" s="9"/>
      <c r="C360" s="9"/>
      <c r="D360" s="8" t="s">
        <v>126</v>
      </c>
      <c r="E360" s="9" t="s">
        <v>30</v>
      </c>
      <c r="F360" s="10">
        <v>70</v>
      </c>
      <c r="G360" s="10"/>
      <c r="H360" s="10">
        <f t="shared" si="28"/>
        <v>0</v>
      </c>
      <c r="I360" s="431">
        <f t="shared" si="30"/>
        <v>0</v>
      </c>
      <c r="J360" s="431"/>
      <c r="K360" s="431">
        <f t="shared" si="31"/>
        <v>0</v>
      </c>
      <c r="L360" s="222"/>
      <c r="M360" s="431">
        <f t="shared" si="32"/>
        <v>0</v>
      </c>
      <c r="N360" s="349">
        <f t="shared" si="29"/>
        <v>0</v>
      </c>
    </row>
    <row r="361" spans="1:14" ht="25.5" x14ac:dyDescent="0.2">
      <c r="A361" s="14" t="s">
        <v>1949</v>
      </c>
      <c r="B361" s="9"/>
      <c r="C361" s="9"/>
      <c r="D361" s="8" t="s">
        <v>172</v>
      </c>
      <c r="E361" s="9" t="s">
        <v>30</v>
      </c>
      <c r="F361" s="10" t="s">
        <v>173</v>
      </c>
      <c r="G361" s="10"/>
      <c r="H361" s="10">
        <f t="shared" si="28"/>
        <v>0</v>
      </c>
      <c r="I361" s="431">
        <f t="shared" si="30"/>
        <v>0</v>
      </c>
      <c r="J361" s="431"/>
      <c r="K361" s="431">
        <f t="shared" si="31"/>
        <v>0</v>
      </c>
      <c r="L361" s="222"/>
      <c r="M361" s="431">
        <f t="shared" si="32"/>
        <v>0</v>
      </c>
      <c r="N361" s="349">
        <f t="shared" si="29"/>
        <v>0</v>
      </c>
    </row>
    <row r="362" spans="1:14" ht="32.25" customHeight="1" x14ac:dyDescent="0.2">
      <c r="A362" s="14" t="s">
        <v>1950</v>
      </c>
      <c r="B362" s="9"/>
      <c r="C362" s="9"/>
      <c r="D362" s="8" t="s">
        <v>837</v>
      </c>
      <c r="E362" s="9" t="s">
        <v>18</v>
      </c>
      <c r="F362" s="10">
        <v>16</v>
      </c>
      <c r="G362" s="10"/>
      <c r="H362" s="10">
        <f t="shared" si="28"/>
        <v>0</v>
      </c>
      <c r="I362" s="431">
        <f t="shared" si="30"/>
        <v>0</v>
      </c>
      <c r="J362" s="431"/>
      <c r="K362" s="431">
        <f t="shared" si="31"/>
        <v>0</v>
      </c>
      <c r="L362" s="222"/>
      <c r="M362" s="431"/>
      <c r="N362" s="349"/>
    </row>
    <row r="363" spans="1:14" ht="25.5" x14ac:dyDescent="0.2">
      <c r="A363" s="14" t="s">
        <v>1951</v>
      </c>
      <c r="B363" s="9"/>
      <c r="C363" s="9"/>
      <c r="D363" s="8" t="s">
        <v>128</v>
      </c>
      <c r="E363" s="9" t="s">
        <v>18</v>
      </c>
      <c r="F363" s="10">
        <v>12</v>
      </c>
      <c r="G363" s="10"/>
      <c r="H363" s="10">
        <f t="shared" si="28"/>
        <v>0</v>
      </c>
      <c r="I363" s="431">
        <f t="shared" si="30"/>
        <v>0</v>
      </c>
      <c r="J363" s="431"/>
      <c r="K363" s="431">
        <f t="shared" si="31"/>
        <v>0</v>
      </c>
      <c r="L363" s="222"/>
      <c r="M363" s="431">
        <f t="shared" si="32"/>
        <v>0</v>
      </c>
      <c r="N363" s="349">
        <f t="shared" si="29"/>
        <v>0</v>
      </c>
    </row>
    <row r="364" spans="1:14" ht="25.5" x14ac:dyDescent="0.2">
      <c r="A364" s="14" t="s">
        <v>1952</v>
      </c>
      <c r="B364" s="9"/>
      <c r="C364" s="9"/>
      <c r="D364" s="8" t="s">
        <v>174</v>
      </c>
      <c r="E364" s="9" t="s">
        <v>18</v>
      </c>
      <c r="F364" s="10" t="s">
        <v>75</v>
      </c>
      <c r="G364" s="10"/>
      <c r="H364" s="10">
        <f t="shared" si="28"/>
        <v>0</v>
      </c>
      <c r="I364" s="431">
        <f t="shared" si="30"/>
        <v>0</v>
      </c>
      <c r="J364" s="431"/>
      <c r="K364" s="431">
        <f t="shared" si="31"/>
        <v>0</v>
      </c>
      <c r="L364" s="222"/>
      <c r="M364" s="431">
        <f t="shared" si="32"/>
        <v>0</v>
      </c>
      <c r="N364" s="349">
        <f t="shared" si="29"/>
        <v>0</v>
      </c>
    </row>
    <row r="365" spans="1:14" ht="25.5" x14ac:dyDescent="0.2">
      <c r="A365" s="14" t="s">
        <v>1953</v>
      </c>
      <c r="B365" s="9"/>
      <c r="C365" s="9"/>
      <c r="D365" s="8" t="s">
        <v>175</v>
      </c>
      <c r="E365" s="9" t="s">
        <v>18</v>
      </c>
      <c r="F365" s="10" t="s">
        <v>75</v>
      </c>
      <c r="G365" s="10"/>
      <c r="H365" s="10">
        <f t="shared" si="28"/>
        <v>0</v>
      </c>
      <c r="I365" s="431">
        <f t="shared" si="30"/>
        <v>0</v>
      </c>
      <c r="J365" s="431"/>
      <c r="K365" s="431">
        <f t="shared" si="31"/>
        <v>0</v>
      </c>
      <c r="L365" s="222"/>
      <c r="M365" s="431">
        <f t="shared" si="32"/>
        <v>0</v>
      </c>
      <c r="N365" s="349">
        <f t="shared" si="29"/>
        <v>0</v>
      </c>
    </row>
    <row r="366" spans="1:14" ht="25.5" x14ac:dyDescent="0.2">
      <c r="A366" s="14" t="s">
        <v>1954</v>
      </c>
      <c r="B366" s="9"/>
      <c r="C366" s="9"/>
      <c r="D366" s="8" t="s">
        <v>130</v>
      </c>
      <c r="E366" s="9" t="s">
        <v>18</v>
      </c>
      <c r="F366" s="10" t="s">
        <v>39</v>
      </c>
      <c r="G366" s="10"/>
      <c r="H366" s="10">
        <f t="shared" ref="H366:H392" si="33">G366*F366</f>
        <v>0</v>
      </c>
      <c r="I366" s="431">
        <f t="shared" si="30"/>
        <v>0</v>
      </c>
      <c r="J366" s="431"/>
      <c r="K366" s="431">
        <f t="shared" si="31"/>
        <v>0</v>
      </c>
      <c r="L366" s="222"/>
      <c r="M366" s="431">
        <f t="shared" si="32"/>
        <v>0</v>
      </c>
      <c r="N366" s="349">
        <f t="shared" si="29"/>
        <v>0</v>
      </c>
    </row>
    <row r="367" spans="1:14" ht="38.25" x14ac:dyDescent="0.2">
      <c r="A367" s="14" t="s">
        <v>1955</v>
      </c>
      <c r="B367" s="9"/>
      <c r="C367" s="9"/>
      <c r="D367" s="8" t="s">
        <v>176</v>
      </c>
      <c r="E367" s="9" t="s">
        <v>18</v>
      </c>
      <c r="F367" s="10">
        <v>9</v>
      </c>
      <c r="G367" s="10"/>
      <c r="H367" s="10">
        <f t="shared" si="33"/>
        <v>0</v>
      </c>
      <c r="I367" s="431">
        <f t="shared" si="30"/>
        <v>0</v>
      </c>
      <c r="J367" s="431"/>
      <c r="K367" s="431">
        <f t="shared" si="31"/>
        <v>0</v>
      </c>
      <c r="L367" s="222"/>
      <c r="M367" s="431">
        <f t="shared" si="32"/>
        <v>0</v>
      </c>
      <c r="N367" s="349">
        <f t="shared" si="29"/>
        <v>0</v>
      </c>
    </row>
    <row r="368" spans="1:14" ht="46.5" customHeight="1" x14ac:dyDescent="0.2">
      <c r="A368" s="14" t="s">
        <v>1956</v>
      </c>
      <c r="B368" s="9"/>
      <c r="C368" s="9"/>
      <c r="D368" s="8" t="s">
        <v>177</v>
      </c>
      <c r="E368" s="9" t="s">
        <v>18</v>
      </c>
      <c r="F368" s="10">
        <v>4</v>
      </c>
      <c r="G368" s="10"/>
      <c r="H368" s="10">
        <f t="shared" si="33"/>
        <v>0</v>
      </c>
      <c r="I368" s="431">
        <f t="shared" si="30"/>
        <v>0</v>
      </c>
      <c r="J368" s="431"/>
      <c r="K368" s="431">
        <f t="shared" si="31"/>
        <v>0</v>
      </c>
      <c r="L368" s="222"/>
      <c r="M368" s="431">
        <f t="shared" si="32"/>
        <v>0</v>
      </c>
      <c r="N368" s="349">
        <f t="shared" si="29"/>
        <v>0</v>
      </c>
    </row>
    <row r="369" spans="1:14" ht="39.75" customHeight="1" x14ac:dyDescent="0.2">
      <c r="A369" s="14" t="s">
        <v>1957</v>
      </c>
      <c r="B369" s="9"/>
      <c r="C369" s="9"/>
      <c r="D369" s="8" t="s">
        <v>178</v>
      </c>
      <c r="E369" s="9" t="s">
        <v>18</v>
      </c>
      <c r="F369" s="10">
        <v>4</v>
      </c>
      <c r="G369" s="10"/>
      <c r="H369" s="10">
        <f t="shared" si="33"/>
        <v>0</v>
      </c>
      <c r="I369" s="431">
        <f t="shared" si="30"/>
        <v>0</v>
      </c>
      <c r="J369" s="431"/>
      <c r="K369" s="431">
        <f t="shared" si="31"/>
        <v>0</v>
      </c>
      <c r="L369" s="222"/>
      <c r="M369" s="431">
        <f t="shared" si="32"/>
        <v>0</v>
      </c>
      <c r="N369" s="349">
        <f t="shared" si="29"/>
        <v>0</v>
      </c>
    </row>
    <row r="370" spans="1:14" ht="33" customHeight="1" x14ac:dyDescent="0.2">
      <c r="A370" s="14" t="s">
        <v>1958</v>
      </c>
      <c r="B370" s="9"/>
      <c r="C370" s="9"/>
      <c r="D370" s="8" t="s">
        <v>1012</v>
      </c>
      <c r="E370" s="9" t="s">
        <v>18</v>
      </c>
      <c r="F370" s="10">
        <v>2</v>
      </c>
      <c r="G370" s="10"/>
      <c r="H370" s="10">
        <f>G370*F370</f>
        <v>0</v>
      </c>
      <c r="I370" s="431">
        <f t="shared" si="30"/>
        <v>0</v>
      </c>
      <c r="J370" s="431"/>
      <c r="K370" s="431"/>
      <c r="L370" s="222"/>
      <c r="M370" s="431"/>
      <c r="N370" s="349"/>
    </row>
    <row r="371" spans="1:14" x14ac:dyDescent="0.2">
      <c r="A371" s="247" t="s">
        <v>1959</v>
      </c>
      <c r="B371" s="9"/>
      <c r="C371" s="9"/>
      <c r="D371" s="13" t="s">
        <v>483</v>
      </c>
      <c r="E371" s="9"/>
      <c r="F371" s="10"/>
      <c r="G371" s="10"/>
      <c r="H371" s="10"/>
      <c r="I371" s="431">
        <f t="shared" si="30"/>
        <v>0</v>
      </c>
      <c r="J371" s="431"/>
      <c r="K371" s="431">
        <f t="shared" si="31"/>
        <v>0</v>
      </c>
      <c r="L371" s="222"/>
      <c r="M371" s="431">
        <f t="shared" si="32"/>
        <v>0</v>
      </c>
      <c r="N371" s="349">
        <f t="shared" si="29"/>
        <v>0</v>
      </c>
    </row>
    <row r="372" spans="1:14" ht="30.75" customHeight="1" x14ac:dyDescent="0.2">
      <c r="A372" s="14" t="s">
        <v>1960</v>
      </c>
      <c r="B372" s="9" t="s">
        <v>839</v>
      </c>
      <c r="C372" s="9" t="s">
        <v>903</v>
      </c>
      <c r="D372" s="8" t="s">
        <v>518</v>
      </c>
      <c r="E372" s="9" t="s">
        <v>18</v>
      </c>
      <c r="F372" s="10">
        <v>4</v>
      </c>
      <c r="G372" s="10"/>
      <c r="H372" s="10">
        <f>G372*F372</f>
        <v>0</v>
      </c>
      <c r="I372" s="431">
        <f t="shared" si="30"/>
        <v>0</v>
      </c>
      <c r="J372" s="431"/>
      <c r="K372" s="431">
        <f t="shared" si="31"/>
        <v>0</v>
      </c>
      <c r="L372" s="222"/>
      <c r="M372" s="431">
        <f t="shared" si="32"/>
        <v>0</v>
      </c>
      <c r="N372" s="349">
        <f t="shared" si="29"/>
        <v>0</v>
      </c>
    </row>
    <row r="373" spans="1:14" ht="36" x14ac:dyDescent="0.2">
      <c r="A373" s="14" t="s">
        <v>1961</v>
      </c>
      <c r="B373" s="9"/>
      <c r="C373" s="9"/>
      <c r="D373" s="452" t="s">
        <v>140</v>
      </c>
      <c r="E373" s="9" t="s">
        <v>18</v>
      </c>
      <c r="F373" s="10">
        <v>10</v>
      </c>
      <c r="G373" s="10"/>
      <c r="H373" s="10">
        <f>G373*F373</f>
        <v>0</v>
      </c>
      <c r="I373" s="431">
        <f t="shared" si="30"/>
        <v>0</v>
      </c>
      <c r="J373" s="431"/>
      <c r="K373" s="431">
        <f t="shared" si="31"/>
        <v>0</v>
      </c>
      <c r="L373" s="222"/>
      <c r="M373" s="431">
        <f t="shared" si="32"/>
        <v>0</v>
      </c>
      <c r="N373" s="349">
        <f t="shared" si="29"/>
        <v>0</v>
      </c>
    </row>
    <row r="374" spans="1:14" ht="36" x14ac:dyDescent="0.2">
      <c r="A374" s="14" t="s">
        <v>1962</v>
      </c>
      <c r="B374" s="9"/>
      <c r="C374" s="9"/>
      <c r="D374" s="452" t="s">
        <v>153</v>
      </c>
      <c r="E374" s="9" t="s">
        <v>18</v>
      </c>
      <c r="F374" s="10" t="s">
        <v>27</v>
      </c>
      <c r="G374" s="10"/>
      <c r="H374" s="10">
        <f>G374*F374</f>
        <v>0</v>
      </c>
      <c r="I374" s="431">
        <f t="shared" si="30"/>
        <v>0</v>
      </c>
      <c r="J374" s="431"/>
      <c r="K374" s="431">
        <f t="shared" si="31"/>
        <v>0</v>
      </c>
      <c r="L374" s="222"/>
      <c r="M374" s="431">
        <f t="shared" si="32"/>
        <v>0</v>
      </c>
      <c r="N374" s="349">
        <f t="shared" si="29"/>
        <v>0</v>
      </c>
    </row>
    <row r="375" spans="1:14" ht="38.25" x14ac:dyDescent="0.2">
      <c r="A375" s="14" t="s">
        <v>1963</v>
      </c>
      <c r="B375" s="9"/>
      <c r="C375" s="9"/>
      <c r="D375" s="8" t="s">
        <v>148</v>
      </c>
      <c r="E375" s="9" t="s">
        <v>30</v>
      </c>
      <c r="F375" s="10">
        <v>52</v>
      </c>
      <c r="G375" s="10"/>
      <c r="H375" s="10">
        <f>G375*F375</f>
        <v>0</v>
      </c>
      <c r="I375" s="431">
        <f t="shared" si="30"/>
        <v>0</v>
      </c>
      <c r="J375" s="431"/>
      <c r="K375" s="431">
        <f t="shared" si="31"/>
        <v>0</v>
      </c>
      <c r="L375" s="222"/>
      <c r="M375" s="431">
        <f t="shared" si="32"/>
        <v>0</v>
      </c>
      <c r="N375" s="349">
        <f t="shared" si="29"/>
        <v>0</v>
      </c>
    </row>
    <row r="376" spans="1:14" x14ac:dyDescent="0.2">
      <c r="A376" s="247" t="s">
        <v>1964</v>
      </c>
      <c r="B376" s="245"/>
      <c r="C376" s="9"/>
      <c r="D376" s="13" t="s">
        <v>179</v>
      </c>
      <c r="E376" s="13"/>
      <c r="F376" s="13"/>
      <c r="G376" s="13"/>
      <c r="H376" s="11"/>
      <c r="I376" s="431">
        <f t="shared" si="30"/>
        <v>0</v>
      </c>
      <c r="J376" s="431"/>
      <c r="K376" s="431">
        <f t="shared" si="31"/>
        <v>0</v>
      </c>
      <c r="L376" s="472"/>
      <c r="M376" s="431">
        <f t="shared" si="32"/>
        <v>0</v>
      </c>
      <c r="N376" s="349">
        <f t="shared" si="29"/>
        <v>0</v>
      </c>
    </row>
    <row r="377" spans="1:14" ht="38.25" x14ac:dyDescent="0.2">
      <c r="A377" s="14" t="s">
        <v>1965</v>
      </c>
      <c r="B377" s="9"/>
      <c r="C377" s="9"/>
      <c r="D377" s="8" t="s">
        <v>149</v>
      </c>
      <c r="E377" s="9" t="s">
        <v>30</v>
      </c>
      <c r="F377" s="10">
        <v>85</v>
      </c>
      <c r="G377" s="10"/>
      <c r="H377" s="10">
        <f t="shared" si="33"/>
        <v>0</v>
      </c>
      <c r="I377" s="431">
        <f t="shared" si="30"/>
        <v>0</v>
      </c>
      <c r="J377" s="431"/>
      <c r="K377" s="431">
        <f t="shared" si="31"/>
        <v>0</v>
      </c>
      <c r="L377" s="222"/>
      <c r="M377" s="431">
        <f t="shared" si="32"/>
        <v>0</v>
      </c>
      <c r="N377" s="349">
        <f t="shared" si="29"/>
        <v>0</v>
      </c>
    </row>
    <row r="378" spans="1:14" ht="24" x14ac:dyDescent="0.2">
      <c r="A378" s="14" t="s">
        <v>1966</v>
      </c>
      <c r="B378" s="9"/>
      <c r="C378" s="9"/>
      <c r="D378" s="452" t="s">
        <v>569</v>
      </c>
      <c r="E378" s="9" t="s">
        <v>30</v>
      </c>
      <c r="F378" s="10">
        <v>65</v>
      </c>
      <c r="G378" s="10"/>
      <c r="H378" s="10">
        <f>G378*F378</f>
        <v>0</v>
      </c>
      <c r="I378" s="431">
        <f t="shared" si="30"/>
        <v>0</v>
      </c>
      <c r="J378" s="431"/>
      <c r="K378" s="431">
        <f t="shared" si="31"/>
        <v>0</v>
      </c>
      <c r="L378" s="222"/>
      <c r="M378" s="431">
        <f t="shared" si="32"/>
        <v>0</v>
      </c>
      <c r="N378" s="349">
        <f t="shared" si="29"/>
        <v>0</v>
      </c>
    </row>
    <row r="379" spans="1:14" ht="36" x14ac:dyDescent="0.2">
      <c r="A379" s="14" t="s">
        <v>1967</v>
      </c>
      <c r="B379" s="9"/>
      <c r="C379" s="9"/>
      <c r="D379" s="452" t="s">
        <v>155</v>
      </c>
      <c r="E379" s="9" t="s">
        <v>18</v>
      </c>
      <c r="F379" s="10" t="s">
        <v>35</v>
      </c>
      <c r="G379" s="10"/>
      <c r="H379" s="10">
        <f t="shared" si="33"/>
        <v>0</v>
      </c>
      <c r="I379" s="431">
        <f t="shared" si="30"/>
        <v>0</v>
      </c>
      <c r="J379" s="431"/>
      <c r="K379" s="431">
        <f t="shared" si="31"/>
        <v>0</v>
      </c>
      <c r="L379" s="222"/>
      <c r="M379" s="431">
        <f t="shared" si="32"/>
        <v>0</v>
      </c>
      <c r="N379" s="349">
        <f t="shared" ref="N379:N392" si="34">H379</f>
        <v>0</v>
      </c>
    </row>
    <row r="380" spans="1:14" ht="36" x14ac:dyDescent="0.2">
      <c r="A380" s="14" t="s">
        <v>1968</v>
      </c>
      <c r="B380" s="9"/>
      <c r="C380" s="9"/>
      <c r="D380" s="452" t="s">
        <v>156</v>
      </c>
      <c r="E380" s="9" t="s">
        <v>18</v>
      </c>
      <c r="F380" s="10">
        <v>10</v>
      </c>
      <c r="G380" s="10"/>
      <c r="H380" s="10">
        <f t="shared" si="33"/>
        <v>0</v>
      </c>
      <c r="I380" s="431">
        <f t="shared" si="30"/>
        <v>0</v>
      </c>
      <c r="J380" s="431"/>
      <c r="K380" s="431">
        <f t="shared" si="31"/>
        <v>0</v>
      </c>
      <c r="L380" s="222"/>
      <c r="M380" s="431">
        <f t="shared" si="32"/>
        <v>0</v>
      </c>
      <c r="N380" s="349">
        <f t="shared" si="34"/>
        <v>0</v>
      </c>
    </row>
    <row r="381" spans="1:14" ht="36" x14ac:dyDescent="0.2">
      <c r="A381" s="14" t="s">
        <v>1969</v>
      </c>
      <c r="B381" s="9"/>
      <c r="C381" s="9"/>
      <c r="D381" s="452" t="s">
        <v>160</v>
      </c>
      <c r="E381" s="9" t="s">
        <v>18</v>
      </c>
      <c r="F381" s="10">
        <v>4</v>
      </c>
      <c r="G381" s="10"/>
      <c r="H381" s="10">
        <f t="shared" si="33"/>
        <v>0</v>
      </c>
      <c r="I381" s="431">
        <f t="shared" si="30"/>
        <v>0</v>
      </c>
      <c r="J381" s="431"/>
      <c r="K381" s="431">
        <f t="shared" si="31"/>
        <v>0</v>
      </c>
      <c r="L381" s="222"/>
      <c r="M381" s="431">
        <f t="shared" si="32"/>
        <v>0</v>
      </c>
      <c r="N381" s="349">
        <f t="shared" si="34"/>
        <v>0</v>
      </c>
    </row>
    <row r="382" spans="1:14" ht="36" x14ac:dyDescent="0.2">
      <c r="A382" s="14" t="s">
        <v>1970</v>
      </c>
      <c r="B382" s="9"/>
      <c r="C382" s="9"/>
      <c r="D382" s="452" t="s">
        <v>165</v>
      </c>
      <c r="E382" s="9" t="s">
        <v>18</v>
      </c>
      <c r="F382" s="10" t="s">
        <v>35</v>
      </c>
      <c r="G382" s="10"/>
      <c r="H382" s="10">
        <f t="shared" si="33"/>
        <v>0</v>
      </c>
      <c r="I382" s="431">
        <f t="shared" si="30"/>
        <v>0</v>
      </c>
      <c r="J382" s="431"/>
      <c r="K382" s="431">
        <f t="shared" si="31"/>
        <v>0</v>
      </c>
      <c r="L382" s="222"/>
      <c r="M382" s="431">
        <f t="shared" si="32"/>
        <v>0</v>
      </c>
      <c r="N382" s="349">
        <f t="shared" si="34"/>
        <v>0</v>
      </c>
    </row>
    <row r="383" spans="1:14" ht="36" x14ac:dyDescent="0.2">
      <c r="A383" s="14" t="s">
        <v>1971</v>
      </c>
      <c r="B383" s="9"/>
      <c r="C383" s="9"/>
      <c r="D383" s="452" t="s">
        <v>180</v>
      </c>
      <c r="E383" s="9" t="s">
        <v>18</v>
      </c>
      <c r="F383" s="10">
        <v>8</v>
      </c>
      <c r="G383" s="10"/>
      <c r="H383" s="10">
        <f t="shared" si="33"/>
        <v>0</v>
      </c>
      <c r="I383" s="431">
        <f t="shared" si="30"/>
        <v>0</v>
      </c>
      <c r="J383" s="431"/>
      <c r="K383" s="431">
        <f t="shared" si="31"/>
        <v>0</v>
      </c>
      <c r="L383" s="222"/>
      <c r="M383" s="431">
        <f t="shared" si="32"/>
        <v>0</v>
      </c>
      <c r="N383" s="349">
        <f t="shared" si="34"/>
        <v>0</v>
      </c>
    </row>
    <row r="384" spans="1:14" ht="36" x14ac:dyDescent="0.2">
      <c r="A384" s="14" t="s">
        <v>1972</v>
      </c>
      <c r="B384" s="9"/>
      <c r="C384" s="9"/>
      <c r="D384" s="452" t="s">
        <v>181</v>
      </c>
      <c r="E384" s="9" t="s">
        <v>18</v>
      </c>
      <c r="F384" s="10" t="s">
        <v>19</v>
      </c>
      <c r="G384" s="10"/>
      <c r="H384" s="10">
        <f t="shared" si="33"/>
        <v>0</v>
      </c>
      <c r="I384" s="431">
        <f t="shared" si="30"/>
        <v>0</v>
      </c>
      <c r="J384" s="431"/>
      <c r="K384" s="431">
        <f t="shared" si="31"/>
        <v>0</v>
      </c>
      <c r="L384" s="222"/>
      <c r="M384" s="431">
        <f t="shared" si="32"/>
        <v>0</v>
      </c>
      <c r="N384" s="349">
        <f t="shared" si="34"/>
        <v>0</v>
      </c>
    </row>
    <row r="385" spans="1:14" ht="16.5" customHeight="1" x14ac:dyDescent="0.2">
      <c r="A385" s="14" t="s">
        <v>1973</v>
      </c>
      <c r="B385" s="9"/>
      <c r="C385" s="9"/>
      <c r="D385" s="8" t="s">
        <v>182</v>
      </c>
      <c r="E385" s="9" t="s">
        <v>30</v>
      </c>
      <c r="F385" s="10" t="s">
        <v>183</v>
      </c>
      <c r="G385" s="10"/>
      <c r="H385" s="10">
        <f t="shared" si="33"/>
        <v>0</v>
      </c>
      <c r="I385" s="431">
        <f t="shared" si="30"/>
        <v>0</v>
      </c>
      <c r="J385" s="431"/>
      <c r="K385" s="431">
        <f t="shared" si="31"/>
        <v>0</v>
      </c>
      <c r="L385" s="222"/>
      <c r="M385" s="431">
        <f t="shared" si="32"/>
        <v>0</v>
      </c>
      <c r="N385" s="349">
        <f t="shared" si="34"/>
        <v>0</v>
      </c>
    </row>
    <row r="386" spans="1:14" ht="36" x14ac:dyDescent="0.2">
      <c r="A386" s="14" t="s">
        <v>1974</v>
      </c>
      <c r="B386" s="9"/>
      <c r="C386" s="9"/>
      <c r="D386" s="452" t="s">
        <v>184</v>
      </c>
      <c r="E386" s="9" t="s">
        <v>18</v>
      </c>
      <c r="F386" s="10">
        <v>6</v>
      </c>
      <c r="G386" s="10"/>
      <c r="H386" s="10">
        <f t="shared" si="33"/>
        <v>0</v>
      </c>
      <c r="I386" s="431">
        <f t="shared" si="30"/>
        <v>0</v>
      </c>
      <c r="J386" s="431"/>
      <c r="K386" s="431">
        <f t="shared" si="31"/>
        <v>0</v>
      </c>
      <c r="L386" s="222"/>
      <c r="M386" s="431">
        <f t="shared" si="32"/>
        <v>0</v>
      </c>
      <c r="N386" s="349">
        <f t="shared" si="34"/>
        <v>0</v>
      </c>
    </row>
    <row r="387" spans="1:14" x14ac:dyDescent="0.2">
      <c r="A387" s="247" t="s">
        <v>1975</v>
      </c>
      <c r="B387" s="249"/>
      <c r="C387" s="9"/>
      <c r="D387" s="13" t="s">
        <v>185</v>
      </c>
      <c r="E387" s="13"/>
      <c r="F387" s="13"/>
      <c r="G387" s="13"/>
      <c r="H387" s="10"/>
      <c r="I387" s="431">
        <f t="shared" si="30"/>
        <v>0</v>
      </c>
      <c r="J387" s="431"/>
      <c r="K387" s="431">
        <f t="shared" si="31"/>
        <v>0</v>
      </c>
      <c r="L387" s="222"/>
      <c r="M387" s="431">
        <f t="shared" si="32"/>
        <v>0</v>
      </c>
      <c r="N387" s="349">
        <f t="shared" si="34"/>
        <v>0</v>
      </c>
    </row>
    <row r="388" spans="1:14" ht="24" x14ac:dyDescent="0.2">
      <c r="A388" s="14" t="s">
        <v>1976</v>
      </c>
      <c r="B388" s="9"/>
      <c r="C388" s="9"/>
      <c r="D388" s="452" t="s">
        <v>186</v>
      </c>
      <c r="E388" s="9" t="s">
        <v>30</v>
      </c>
      <c r="F388" s="10">
        <v>180</v>
      </c>
      <c r="G388" s="10"/>
      <c r="H388" s="10">
        <f t="shared" si="33"/>
        <v>0</v>
      </c>
      <c r="I388" s="431">
        <f t="shared" si="30"/>
        <v>0</v>
      </c>
      <c r="J388" s="431"/>
      <c r="K388" s="431">
        <f t="shared" si="31"/>
        <v>0</v>
      </c>
      <c r="L388" s="222"/>
      <c r="M388" s="431">
        <f t="shared" si="32"/>
        <v>0</v>
      </c>
      <c r="N388" s="349">
        <f t="shared" si="34"/>
        <v>0</v>
      </c>
    </row>
    <row r="389" spans="1:14" ht="38.25" x14ac:dyDescent="0.2">
      <c r="A389" s="14" t="s">
        <v>1977</v>
      </c>
      <c r="B389" s="9"/>
      <c r="C389" s="9"/>
      <c r="D389" s="8" t="s">
        <v>187</v>
      </c>
      <c r="E389" s="9" t="s">
        <v>18</v>
      </c>
      <c r="F389" s="10">
        <v>20</v>
      </c>
      <c r="G389" s="10"/>
      <c r="H389" s="10">
        <f t="shared" si="33"/>
        <v>0</v>
      </c>
      <c r="I389" s="431">
        <f t="shared" si="30"/>
        <v>0</v>
      </c>
      <c r="J389" s="431"/>
      <c r="K389" s="431">
        <f t="shared" si="31"/>
        <v>0</v>
      </c>
      <c r="L389" s="222"/>
      <c r="M389" s="431">
        <f t="shared" si="32"/>
        <v>0</v>
      </c>
      <c r="N389" s="349">
        <f t="shared" si="34"/>
        <v>0</v>
      </c>
    </row>
    <row r="390" spans="1:14" ht="48" x14ac:dyDescent="0.2">
      <c r="A390" s="14" t="s">
        <v>1978</v>
      </c>
      <c r="B390" s="383"/>
      <c r="C390" s="9"/>
      <c r="D390" s="452" t="s">
        <v>840</v>
      </c>
      <c r="E390" s="9" t="s">
        <v>18</v>
      </c>
      <c r="F390" s="10" t="s">
        <v>75</v>
      </c>
      <c r="G390" s="10"/>
      <c r="H390" s="10">
        <f t="shared" si="33"/>
        <v>0</v>
      </c>
      <c r="I390" s="431">
        <f t="shared" si="30"/>
        <v>0</v>
      </c>
      <c r="J390" s="431"/>
      <c r="K390" s="431">
        <f t="shared" si="31"/>
        <v>0</v>
      </c>
      <c r="L390" s="222"/>
      <c r="M390" s="431">
        <f t="shared" si="32"/>
        <v>0</v>
      </c>
      <c r="N390" s="349">
        <f t="shared" si="34"/>
        <v>0</v>
      </c>
    </row>
    <row r="391" spans="1:14" ht="24" x14ac:dyDescent="0.2">
      <c r="A391" s="14" t="s">
        <v>1979</v>
      </c>
      <c r="B391" s="9"/>
      <c r="C391" s="9"/>
      <c r="D391" s="452" t="s">
        <v>188</v>
      </c>
      <c r="E391" s="9" t="s">
        <v>30</v>
      </c>
      <c r="F391" s="10">
        <v>15</v>
      </c>
      <c r="G391" s="10"/>
      <c r="H391" s="10">
        <f t="shared" si="33"/>
        <v>0</v>
      </c>
      <c r="I391" s="431">
        <f t="shared" si="30"/>
        <v>0</v>
      </c>
      <c r="J391" s="431"/>
      <c r="K391" s="431">
        <f t="shared" si="31"/>
        <v>0</v>
      </c>
      <c r="L391" s="222"/>
      <c r="M391" s="431">
        <f t="shared" si="32"/>
        <v>0</v>
      </c>
      <c r="N391" s="349">
        <f t="shared" si="34"/>
        <v>0</v>
      </c>
    </row>
    <row r="392" spans="1:14" ht="36" x14ac:dyDescent="0.2">
      <c r="A392" s="14" t="s">
        <v>1980</v>
      </c>
      <c r="B392" s="9"/>
      <c r="C392" s="9"/>
      <c r="D392" s="452" t="s">
        <v>184</v>
      </c>
      <c r="E392" s="9" t="s">
        <v>18</v>
      </c>
      <c r="F392" s="10">
        <v>16</v>
      </c>
      <c r="G392" s="10"/>
      <c r="H392" s="10">
        <f t="shared" si="33"/>
        <v>0</v>
      </c>
      <c r="I392" s="431">
        <f t="shared" si="30"/>
        <v>0</v>
      </c>
      <c r="J392" s="431"/>
      <c r="K392" s="431">
        <f t="shared" si="31"/>
        <v>0</v>
      </c>
      <c r="L392" s="222"/>
      <c r="M392" s="431">
        <f t="shared" si="32"/>
        <v>0</v>
      </c>
      <c r="N392" s="349">
        <f t="shared" si="34"/>
        <v>0</v>
      </c>
    </row>
    <row r="393" spans="1:14" ht="25.5" x14ac:dyDescent="0.2">
      <c r="A393" s="14" t="s">
        <v>1981</v>
      </c>
      <c r="B393" s="9"/>
      <c r="C393" s="9"/>
      <c r="D393" s="8" t="s">
        <v>838</v>
      </c>
      <c r="E393" s="9" t="s">
        <v>30</v>
      </c>
      <c r="F393" s="10">
        <v>25</v>
      </c>
      <c r="G393" s="10"/>
      <c r="H393" s="10">
        <f>G393*F393</f>
        <v>0</v>
      </c>
      <c r="I393" s="431">
        <f t="shared" si="30"/>
        <v>0</v>
      </c>
      <c r="J393" s="431"/>
      <c r="K393" s="431">
        <f t="shared" si="31"/>
        <v>0</v>
      </c>
      <c r="L393" s="222"/>
      <c r="M393" s="431"/>
      <c r="N393" s="349"/>
    </row>
    <row r="394" spans="1:14" ht="25.5" x14ac:dyDescent="0.2">
      <c r="A394" s="14" t="s">
        <v>1982</v>
      </c>
      <c r="B394" s="9"/>
      <c r="C394" s="9"/>
      <c r="D394" s="8" t="s">
        <v>1013</v>
      </c>
      <c r="E394" s="9" t="s">
        <v>30</v>
      </c>
      <c r="F394" s="10">
        <v>60</v>
      </c>
      <c r="G394" s="10"/>
      <c r="H394" s="10">
        <f>G394*F394</f>
        <v>0</v>
      </c>
      <c r="I394" s="431">
        <f t="shared" si="30"/>
        <v>0</v>
      </c>
      <c r="J394" s="431"/>
      <c r="K394" s="431">
        <f t="shared" si="31"/>
        <v>0</v>
      </c>
      <c r="L394" s="222"/>
      <c r="M394" s="431"/>
      <c r="N394" s="349"/>
    </row>
    <row r="395" spans="1:14" x14ac:dyDescent="0.2">
      <c r="A395" s="320"/>
      <c r="B395" s="963" t="s">
        <v>15</v>
      </c>
      <c r="C395" s="963"/>
      <c r="D395" s="963"/>
      <c r="E395" s="963"/>
      <c r="F395" s="963"/>
      <c r="G395" s="963"/>
      <c r="H395" s="12">
        <f>SUM(H294:H394)</f>
        <v>0</v>
      </c>
      <c r="I395" s="431"/>
      <c r="J395" s="431"/>
      <c r="K395" s="431"/>
      <c r="L395" s="333"/>
      <c r="M395" s="431">
        <f t="shared" si="32"/>
        <v>0</v>
      </c>
      <c r="N395" s="349"/>
    </row>
    <row r="396" spans="1:14" x14ac:dyDescent="0.2">
      <c r="A396" s="244">
        <v>18</v>
      </c>
      <c r="B396" s="195"/>
      <c r="C396" s="195"/>
      <c r="D396" s="196" t="s">
        <v>189</v>
      </c>
      <c r="E396" s="196"/>
      <c r="F396" s="196"/>
      <c r="G396" s="196"/>
      <c r="H396" s="196"/>
      <c r="I396" s="431">
        <f t="shared" si="30"/>
        <v>0</v>
      </c>
      <c r="J396" s="431"/>
      <c r="K396" s="431">
        <f t="shared" si="31"/>
        <v>0</v>
      </c>
      <c r="L396" s="469"/>
      <c r="M396" s="431">
        <f t="shared" si="32"/>
        <v>0</v>
      </c>
      <c r="N396" s="349">
        <f t="shared" ref="N396:N413" si="35">H396</f>
        <v>0</v>
      </c>
    </row>
    <row r="397" spans="1:14" x14ac:dyDescent="0.2">
      <c r="A397" s="247" t="s">
        <v>228</v>
      </c>
      <c r="B397" s="245"/>
      <c r="C397" s="245"/>
      <c r="D397" s="960" t="s">
        <v>190</v>
      </c>
      <c r="E397" s="960"/>
      <c r="F397" s="960"/>
      <c r="G397" s="960"/>
      <c r="H397" s="960"/>
      <c r="I397" s="431">
        <f t="shared" ref="I397:I460" si="36">H397</f>
        <v>0</v>
      </c>
      <c r="J397" s="431"/>
      <c r="K397" s="431">
        <f t="shared" si="31"/>
        <v>0</v>
      </c>
      <c r="L397" s="471"/>
      <c r="M397" s="431">
        <f t="shared" si="32"/>
        <v>0</v>
      </c>
      <c r="N397" s="349">
        <f t="shared" si="35"/>
        <v>0</v>
      </c>
    </row>
    <row r="398" spans="1:14" ht="24" x14ac:dyDescent="0.2">
      <c r="A398" s="14" t="s">
        <v>229</v>
      </c>
      <c r="B398" s="9"/>
      <c r="C398" s="9"/>
      <c r="D398" s="452" t="s">
        <v>191</v>
      </c>
      <c r="E398" s="9" t="s">
        <v>18</v>
      </c>
      <c r="F398" s="10">
        <v>12</v>
      </c>
      <c r="G398" s="10"/>
      <c r="H398" s="10">
        <f>G398*F398</f>
        <v>0</v>
      </c>
      <c r="I398" s="431">
        <f t="shared" si="36"/>
        <v>0</v>
      </c>
      <c r="J398" s="431"/>
      <c r="K398" s="431">
        <f t="shared" si="31"/>
        <v>0</v>
      </c>
      <c r="L398" s="222"/>
      <c r="M398" s="431">
        <f t="shared" si="32"/>
        <v>0</v>
      </c>
      <c r="N398" s="349">
        <f t="shared" si="35"/>
        <v>0</v>
      </c>
    </row>
    <row r="399" spans="1:14" ht="24" x14ac:dyDescent="0.2">
      <c r="A399" s="14" t="s">
        <v>230</v>
      </c>
      <c r="B399" s="9"/>
      <c r="C399" s="9"/>
      <c r="D399" s="452" t="s">
        <v>192</v>
      </c>
      <c r="E399" s="9" t="s">
        <v>18</v>
      </c>
      <c r="F399" s="10" t="s">
        <v>39</v>
      </c>
      <c r="G399" s="10"/>
      <c r="H399" s="10">
        <f t="shared" ref="H399:H411" si="37">G399*F399</f>
        <v>0</v>
      </c>
      <c r="I399" s="431">
        <f t="shared" si="36"/>
        <v>0</v>
      </c>
      <c r="J399" s="431"/>
      <c r="K399" s="431">
        <f t="shared" si="31"/>
        <v>0</v>
      </c>
      <c r="L399" s="222"/>
      <c r="M399" s="431">
        <f t="shared" si="32"/>
        <v>0</v>
      </c>
      <c r="N399" s="349">
        <f t="shared" si="35"/>
        <v>0</v>
      </c>
    </row>
    <row r="400" spans="1:14" ht="39.75" customHeight="1" x14ac:dyDescent="0.2">
      <c r="A400" s="14" t="s">
        <v>231</v>
      </c>
      <c r="B400" s="9"/>
      <c r="C400" s="9"/>
      <c r="D400" s="452" t="s">
        <v>193</v>
      </c>
      <c r="E400" s="9" t="s">
        <v>18</v>
      </c>
      <c r="F400" s="10">
        <v>48</v>
      </c>
      <c r="G400" s="10"/>
      <c r="H400" s="10">
        <f t="shared" si="37"/>
        <v>0</v>
      </c>
      <c r="I400" s="431">
        <f t="shared" si="36"/>
        <v>0</v>
      </c>
      <c r="J400" s="431"/>
      <c r="K400" s="431">
        <f t="shared" si="31"/>
        <v>0</v>
      </c>
      <c r="L400" s="222"/>
      <c r="M400" s="431">
        <f t="shared" si="32"/>
        <v>0</v>
      </c>
      <c r="N400" s="349">
        <f t="shared" si="35"/>
        <v>0</v>
      </c>
    </row>
    <row r="401" spans="1:14" ht="42" customHeight="1" x14ac:dyDescent="0.2">
      <c r="A401" s="14" t="s">
        <v>232</v>
      </c>
      <c r="B401" s="9"/>
      <c r="C401" s="9"/>
      <c r="D401" s="452" t="s">
        <v>194</v>
      </c>
      <c r="E401" s="9" t="s">
        <v>18</v>
      </c>
      <c r="F401" s="10">
        <v>36</v>
      </c>
      <c r="G401" s="10"/>
      <c r="H401" s="10">
        <f t="shared" si="37"/>
        <v>0</v>
      </c>
      <c r="I401" s="431">
        <f t="shared" si="36"/>
        <v>0</v>
      </c>
      <c r="J401" s="431"/>
      <c r="K401" s="431">
        <f t="shared" si="31"/>
        <v>0</v>
      </c>
      <c r="L401" s="222"/>
      <c r="M401" s="431">
        <f t="shared" si="32"/>
        <v>0</v>
      </c>
      <c r="N401" s="349">
        <f t="shared" si="35"/>
        <v>0</v>
      </c>
    </row>
    <row r="402" spans="1:14" ht="36" x14ac:dyDescent="0.2">
      <c r="A402" s="14" t="s">
        <v>233</v>
      </c>
      <c r="B402" s="9"/>
      <c r="C402" s="9"/>
      <c r="D402" s="452" t="s">
        <v>195</v>
      </c>
      <c r="E402" s="9" t="s">
        <v>30</v>
      </c>
      <c r="F402" s="10">
        <v>184</v>
      </c>
      <c r="G402" s="10"/>
      <c r="H402" s="10">
        <f t="shared" si="37"/>
        <v>0</v>
      </c>
      <c r="I402" s="431">
        <f t="shared" si="36"/>
        <v>0</v>
      </c>
      <c r="J402" s="431"/>
      <c r="K402" s="431">
        <f t="shared" si="31"/>
        <v>0</v>
      </c>
      <c r="L402" s="222"/>
      <c r="M402" s="431">
        <f t="shared" si="32"/>
        <v>0</v>
      </c>
      <c r="N402" s="349">
        <f t="shared" si="35"/>
        <v>0</v>
      </c>
    </row>
    <row r="403" spans="1:14" ht="24" x14ac:dyDescent="0.2">
      <c r="A403" s="14" t="s">
        <v>667</v>
      </c>
      <c r="B403" s="9"/>
      <c r="C403" s="9"/>
      <c r="D403" s="452" t="s">
        <v>2497</v>
      </c>
      <c r="E403" s="9" t="s">
        <v>18</v>
      </c>
      <c r="F403" s="10">
        <v>12</v>
      </c>
      <c r="G403" s="10"/>
      <c r="H403" s="10">
        <f t="shared" si="37"/>
        <v>0</v>
      </c>
      <c r="I403" s="431">
        <f t="shared" si="36"/>
        <v>0</v>
      </c>
      <c r="J403" s="431"/>
      <c r="K403" s="431">
        <f t="shared" si="31"/>
        <v>0</v>
      </c>
      <c r="L403" s="222"/>
      <c r="M403" s="431">
        <f t="shared" si="32"/>
        <v>0</v>
      </c>
      <c r="N403" s="349">
        <f t="shared" si="35"/>
        <v>0</v>
      </c>
    </row>
    <row r="404" spans="1:14" ht="24" x14ac:dyDescent="0.2">
      <c r="A404" s="14" t="s">
        <v>1983</v>
      </c>
      <c r="B404" s="9"/>
      <c r="C404" s="9"/>
      <c r="D404" s="452" t="s">
        <v>197</v>
      </c>
      <c r="E404" s="9" t="s">
        <v>18</v>
      </c>
      <c r="F404" s="10">
        <v>12</v>
      </c>
      <c r="G404" s="10"/>
      <c r="H404" s="10">
        <f t="shared" si="37"/>
        <v>0</v>
      </c>
      <c r="I404" s="431">
        <f t="shared" si="36"/>
        <v>0</v>
      </c>
      <c r="J404" s="431"/>
      <c r="K404" s="431">
        <f t="shared" si="31"/>
        <v>0</v>
      </c>
      <c r="L404" s="222"/>
      <c r="M404" s="431">
        <f t="shared" si="32"/>
        <v>0</v>
      </c>
      <c r="N404" s="349">
        <f t="shared" si="35"/>
        <v>0</v>
      </c>
    </row>
    <row r="405" spans="1:14" ht="38.25" x14ac:dyDescent="0.2">
      <c r="A405" s="14" t="s">
        <v>1984</v>
      </c>
      <c r="B405" s="9"/>
      <c r="C405" s="9"/>
      <c r="D405" s="8" t="s">
        <v>196</v>
      </c>
      <c r="E405" s="9" t="s">
        <v>30</v>
      </c>
      <c r="F405" s="10">
        <v>20</v>
      </c>
      <c r="G405" s="10"/>
      <c r="H405" s="10">
        <f t="shared" si="37"/>
        <v>0</v>
      </c>
      <c r="I405" s="431">
        <f t="shared" si="36"/>
        <v>0</v>
      </c>
      <c r="J405" s="431"/>
      <c r="K405" s="431">
        <f t="shared" si="31"/>
        <v>0</v>
      </c>
      <c r="L405" s="222"/>
      <c r="M405" s="431">
        <f t="shared" si="32"/>
        <v>0</v>
      </c>
      <c r="N405" s="349">
        <f t="shared" si="35"/>
        <v>0</v>
      </c>
    </row>
    <row r="406" spans="1:14" ht="24" x14ac:dyDescent="0.2">
      <c r="A406" s="14" t="s">
        <v>1985</v>
      </c>
      <c r="B406" s="9"/>
      <c r="C406" s="9"/>
      <c r="D406" s="452" t="s">
        <v>197</v>
      </c>
      <c r="E406" s="9" t="s">
        <v>18</v>
      </c>
      <c r="F406" s="10" t="s">
        <v>125</v>
      </c>
      <c r="G406" s="10"/>
      <c r="H406" s="10">
        <f t="shared" si="37"/>
        <v>0</v>
      </c>
      <c r="I406" s="431">
        <f t="shared" si="36"/>
        <v>0</v>
      </c>
      <c r="J406" s="431"/>
      <c r="K406" s="431">
        <f t="shared" si="31"/>
        <v>0</v>
      </c>
      <c r="L406" s="222"/>
      <c r="M406" s="431">
        <f t="shared" si="32"/>
        <v>0</v>
      </c>
      <c r="N406" s="349">
        <f t="shared" si="35"/>
        <v>0</v>
      </c>
    </row>
    <row r="407" spans="1:14" ht="24" x14ac:dyDescent="0.2">
      <c r="A407" s="14" t="s">
        <v>1986</v>
      </c>
      <c r="B407" s="9"/>
      <c r="C407" s="9"/>
      <c r="D407" s="452" t="s">
        <v>198</v>
      </c>
      <c r="E407" s="9" t="s">
        <v>18</v>
      </c>
      <c r="F407" s="10" t="s">
        <v>35</v>
      </c>
      <c r="G407" s="10"/>
      <c r="H407" s="10">
        <f t="shared" si="37"/>
        <v>0</v>
      </c>
      <c r="I407" s="431">
        <f t="shared" si="36"/>
        <v>0</v>
      </c>
      <c r="J407" s="431"/>
      <c r="K407" s="431">
        <f t="shared" si="31"/>
        <v>0</v>
      </c>
      <c r="L407" s="222"/>
      <c r="M407" s="431">
        <f t="shared" si="32"/>
        <v>0</v>
      </c>
      <c r="N407" s="349">
        <f t="shared" si="35"/>
        <v>0</v>
      </c>
    </row>
    <row r="408" spans="1:14" ht="48" x14ac:dyDescent="0.2">
      <c r="A408" s="14" t="s">
        <v>1987</v>
      </c>
      <c r="B408" s="9"/>
      <c r="C408" s="9"/>
      <c r="D408" s="452" t="s">
        <v>199</v>
      </c>
      <c r="E408" s="9" t="s">
        <v>18</v>
      </c>
      <c r="F408" s="10">
        <v>16</v>
      </c>
      <c r="G408" s="10"/>
      <c r="H408" s="10">
        <f t="shared" si="37"/>
        <v>0</v>
      </c>
      <c r="I408" s="431">
        <f t="shared" si="36"/>
        <v>0</v>
      </c>
      <c r="J408" s="431"/>
      <c r="K408" s="431">
        <f t="shared" si="31"/>
        <v>0</v>
      </c>
      <c r="L408" s="222"/>
      <c r="M408" s="431">
        <f t="shared" si="32"/>
        <v>0</v>
      </c>
      <c r="N408" s="349">
        <f t="shared" si="35"/>
        <v>0</v>
      </c>
    </row>
    <row r="409" spans="1:14" ht="48" x14ac:dyDescent="0.2">
      <c r="A409" s="14" t="s">
        <v>1988</v>
      </c>
      <c r="B409" s="9"/>
      <c r="C409" s="9"/>
      <c r="D409" s="452" t="s">
        <v>200</v>
      </c>
      <c r="E409" s="9" t="s">
        <v>18</v>
      </c>
      <c r="F409" s="10" t="s">
        <v>60</v>
      </c>
      <c r="G409" s="10"/>
      <c r="H409" s="10">
        <f>G409*F409</f>
        <v>0</v>
      </c>
      <c r="I409" s="431">
        <f t="shared" si="36"/>
        <v>0</v>
      </c>
      <c r="J409" s="431"/>
      <c r="K409" s="431">
        <f t="shared" si="31"/>
        <v>0</v>
      </c>
      <c r="L409" s="222"/>
      <c r="M409" s="431">
        <f t="shared" si="32"/>
        <v>0</v>
      </c>
      <c r="N409" s="349">
        <f t="shared" si="35"/>
        <v>0</v>
      </c>
    </row>
    <row r="410" spans="1:14" ht="48" x14ac:dyDescent="0.2">
      <c r="A410" s="14" t="s">
        <v>1989</v>
      </c>
      <c r="B410" s="9"/>
      <c r="C410" s="9"/>
      <c r="D410" s="452" t="s">
        <v>201</v>
      </c>
      <c r="E410" s="9" t="s">
        <v>18</v>
      </c>
      <c r="F410" s="10" t="s">
        <v>77</v>
      </c>
      <c r="G410" s="10"/>
      <c r="H410" s="10">
        <f t="shared" si="37"/>
        <v>0</v>
      </c>
      <c r="I410" s="431">
        <f t="shared" si="36"/>
        <v>0</v>
      </c>
      <c r="J410" s="431"/>
      <c r="K410" s="431">
        <f t="shared" si="31"/>
        <v>0</v>
      </c>
      <c r="L410" s="222"/>
      <c r="M410" s="431">
        <f t="shared" si="32"/>
        <v>0</v>
      </c>
      <c r="N410" s="349">
        <f t="shared" si="35"/>
        <v>0</v>
      </c>
    </row>
    <row r="411" spans="1:14" ht="48" x14ac:dyDescent="0.2">
      <c r="A411" s="14" t="s">
        <v>1990</v>
      </c>
      <c r="B411" s="9"/>
      <c r="C411" s="9"/>
      <c r="D411" s="452" t="s">
        <v>202</v>
      </c>
      <c r="E411" s="9" t="s">
        <v>18</v>
      </c>
      <c r="F411" s="10">
        <v>6</v>
      </c>
      <c r="G411" s="10"/>
      <c r="H411" s="10">
        <f t="shared" si="37"/>
        <v>0</v>
      </c>
      <c r="I411" s="431">
        <f t="shared" si="36"/>
        <v>0</v>
      </c>
      <c r="J411" s="431"/>
      <c r="K411" s="431">
        <f t="shared" ref="K411:K494" si="38">H411</f>
        <v>0</v>
      </c>
      <c r="L411" s="222"/>
      <c r="M411" s="431">
        <f t="shared" si="32"/>
        <v>0</v>
      </c>
      <c r="N411" s="349">
        <f t="shared" si="35"/>
        <v>0</v>
      </c>
    </row>
    <row r="412" spans="1:14" ht="48" x14ac:dyDescent="0.2">
      <c r="A412" s="14" t="s">
        <v>1991</v>
      </c>
      <c r="B412" s="9"/>
      <c r="C412" s="9"/>
      <c r="D412" s="452" t="s">
        <v>203</v>
      </c>
      <c r="E412" s="9" t="s">
        <v>18</v>
      </c>
      <c r="F412" s="10">
        <v>6</v>
      </c>
      <c r="G412" s="10"/>
      <c r="H412" s="10">
        <f>G412*F412</f>
        <v>0</v>
      </c>
      <c r="I412" s="431">
        <f t="shared" si="36"/>
        <v>0</v>
      </c>
      <c r="J412" s="431"/>
      <c r="K412" s="431">
        <f t="shared" si="38"/>
        <v>0</v>
      </c>
      <c r="L412" s="222"/>
      <c r="M412" s="431">
        <f t="shared" si="32"/>
        <v>0</v>
      </c>
      <c r="N412" s="349">
        <f t="shared" si="35"/>
        <v>0</v>
      </c>
    </row>
    <row r="413" spans="1:14" ht="60" x14ac:dyDescent="0.2">
      <c r="A413" s="14" t="s">
        <v>1992</v>
      </c>
      <c r="B413" s="9"/>
      <c r="C413" s="9"/>
      <c r="D413" s="452" t="s">
        <v>841</v>
      </c>
      <c r="E413" s="9" t="s">
        <v>18</v>
      </c>
      <c r="F413" s="10">
        <v>6</v>
      </c>
      <c r="G413" s="10"/>
      <c r="H413" s="10">
        <f>G413*F413</f>
        <v>0</v>
      </c>
      <c r="I413" s="431">
        <f t="shared" si="36"/>
        <v>0</v>
      </c>
      <c r="J413" s="431"/>
      <c r="K413" s="431">
        <f t="shared" si="38"/>
        <v>0</v>
      </c>
      <c r="L413" s="222"/>
      <c r="M413" s="431">
        <f t="shared" si="32"/>
        <v>0</v>
      </c>
      <c r="N413" s="349">
        <f t="shared" si="35"/>
        <v>0</v>
      </c>
    </row>
    <row r="414" spans="1:14" x14ac:dyDescent="0.2">
      <c r="A414" s="252"/>
      <c r="B414" s="963" t="s">
        <v>15</v>
      </c>
      <c r="C414" s="963"/>
      <c r="D414" s="963"/>
      <c r="E414" s="963"/>
      <c r="F414" s="963"/>
      <c r="G414" s="963"/>
      <c r="H414" s="12">
        <f>SUM(H398:H413)</f>
        <v>0</v>
      </c>
      <c r="I414" s="431"/>
      <c r="J414" s="431"/>
      <c r="K414" s="431"/>
      <c r="L414" s="333"/>
      <c r="M414" s="431">
        <f t="shared" si="32"/>
        <v>0</v>
      </c>
      <c r="N414" s="349"/>
    </row>
    <row r="415" spans="1:14" x14ac:dyDescent="0.2">
      <c r="A415" s="244">
        <v>19</v>
      </c>
      <c r="B415" s="195"/>
      <c r="C415" s="195"/>
      <c r="D415" s="196" t="s">
        <v>517</v>
      </c>
      <c r="E415" s="196"/>
      <c r="F415" s="196"/>
      <c r="G415" s="196"/>
      <c r="H415" s="196"/>
      <c r="I415" s="431">
        <f t="shared" si="36"/>
        <v>0</v>
      </c>
      <c r="J415" s="431"/>
      <c r="K415" s="431">
        <f t="shared" si="38"/>
        <v>0</v>
      </c>
      <c r="L415" s="469"/>
      <c r="M415" s="431">
        <f t="shared" si="32"/>
        <v>0</v>
      </c>
      <c r="N415" s="349">
        <f t="shared" ref="N415:N424" si="39">H415</f>
        <v>0</v>
      </c>
    </row>
    <row r="416" spans="1:14" x14ac:dyDescent="0.2">
      <c r="A416" s="247" t="s">
        <v>873</v>
      </c>
      <c r="B416" s="245"/>
      <c r="C416" s="245"/>
      <c r="D416" s="960" t="s">
        <v>204</v>
      </c>
      <c r="E416" s="960"/>
      <c r="F416" s="960"/>
      <c r="G416" s="960"/>
      <c r="H416" s="960"/>
      <c r="I416" s="431">
        <f t="shared" si="36"/>
        <v>0</v>
      </c>
      <c r="J416" s="431"/>
      <c r="K416" s="431">
        <f t="shared" si="38"/>
        <v>0</v>
      </c>
      <c r="L416" s="471"/>
      <c r="M416" s="431">
        <f t="shared" si="32"/>
        <v>0</v>
      </c>
      <c r="N416" s="349">
        <f t="shared" si="39"/>
        <v>0</v>
      </c>
    </row>
    <row r="417" spans="1:14" ht="24" x14ac:dyDescent="0.2">
      <c r="A417" s="14" t="s">
        <v>479</v>
      </c>
      <c r="B417" s="9"/>
      <c r="C417" s="9"/>
      <c r="D417" s="452" t="s">
        <v>205</v>
      </c>
      <c r="E417" s="9" t="s">
        <v>18</v>
      </c>
      <c r="F417" s="10">
        <v>20</v>
      </c>
      <c r="G417" s="10"/>
      <c r="H417" s="10">
        <f t="shared" ref="H417:H450" si="40">G417*F417</f>
        <v>0</v>
      </c>
      <c r="I417" s="431">
        <f t="shared" si="36"/>
        <v>0</v>
      </c>
      <c r="J417" s="431"/>
      <c r="K417" s="431">
        <f t="shared" si="38"/>
        <v>0</v>
      </c>
      <c r="L417" s="222"/>
      <c r="M417" s="431">
        <f t="shared" si="32"/>
        <v>0</v>
      </c>
      <c r="N417" s="349">
        <f t="shared" si="39"/>
        <v>0</v>
      </c>
    </row>
    <row r="418" spans="1:14" ht="24" x14ac:dyDescent="0.2">
      <c r="A418" s="14" t="s">
        <v>1993</v>
      </c>
      <c r="B418" s="9"/>
      <c r="C418" s="9"/>
      <c r="D418" s="452" t="s">
        <v>786</v>
      </c>
      <c r="E418" s="9" t="s">
        <v>18</v>
      </c>
      <c r="F418" s="10">
        <v>4</v>
      </c>
      <c r="G418" s="10"/>
      <c r="H418" s="10">
        <f t="shared" si="40"/>
        <v>0</v>
      </c>
      <c r="I418" s="431">
        <f t="shared" si="36"/>
        <v>0</v>
      </c>
      <c r="J418" s="431"/>
      <c r="K418" s="431">
        <f t="shared" si="38"/>
        <v>0</v>
      </c>
      <c r="L418" s="222"/>
      <c r="M418" s="431">
        <f t="shared" si="32"/>
        <v>0</v>
      </c>
      <c r="N418" s="349">
        <f t="shared" si="39"/>
        <v>0</v>
      </c>
    </row>
    <row r="419" spans="1:14" ht="48" x14ac:dyDescent="0.2">
      <c r="A419" s="14" t="s">
        <v>480</v>
      </c>
      <c r="B419" s="9"/>
      <c r="C419" s="9"/>
      <c r="D419" s="452" t="s">
        <v>206</v>
      </c>
      <c r="E419" s="9" t="s">
        <v>18</v>
      </c>
      <c r="F419" s="10">
        <v>2</v>
      </c>
      <c r="G419" s="10"/>
      <c r="H419" s="10">
        <f t="shared" si="40"/>
        <v>0</v>
      </c>
      <c r="I419" s="431">
        <f t="shared" si="36"/>
        <v>0</v>
      </c>
      <c r="J419" s="431"/>
      <c r="K419" s="431">
        <f t="shared" si="38"/>
        <v>0</v>
      </c>
      <c r="L419" s="222"/>
      <c r="M419" s="431">
        <f t="shared" si="32"/>
        <v>0</v>
      </c>
      <c r="N419" s="349">
        <f t="shared" si="39"/>
        <v>0</v>
      </c>
    </row>
    <row r="420" spans="1:14" ht="36" x14ac:dyDescent="0.2">
      <c r="A420" s="14" t="s">
        <v>1994</v>
      </c>
      <c r="B420" s="9"/>
      <c r="C420" s="9"/>
      <c r="D420" s="452" t="s">
        <v>207</v>
      </c>
      <c r="E420" s="9" t="s">
        <v>18</v>
      </c>
      <c r="F420" s="10">
        <v>12</v>
      </c>
      <c r="G420" s="10"/>
      <c r="H420" s="10">
        <f t="shared" si="40"/>
        <v>0</v>
      </c>
      <c r="I420" s="431">
        <f t="shared" si="36"/>
        <v>0</v>
      </c>
      <c r="J420" s="431"/>
      <c r="K420" s="431">
        <f t="shared" si="38"/>
        <v>0</v>
      </c>
      <c r="L420" s="222"/>
      <c r="M420" s="431">
        <f t="shared" si="32"/>
        <v>0</v>
      </c>
      <c r="N420" s="349">
        <f t="shared" si="39"/>
        <v>0</v>
      </c>
    </row>
    <row r="421" spans="1:14" ht="35.25" customHeight="1" x14ac:dyDescent="0.2">
      <c r="A421" s="14" t="s">
        <v>1995</v>
      </c>
      <c r="B421" s="9"/>
      <c r="C421" s="9"/>
      <c r="D421" s="452" t="s">
        <v>208</v>
      </c>
      <c r="E421" s="9" t="s">
        <v>18</v>
      </c>
      <c r="F421" s="10">
        <v>4</v>
      </c>
      <c r="G421" s="10"/>
      <c r="H421" s="10">
        <f t="shared" si="40"/>
        <v>0</v>
      </c>
      <c r="I421" s="431">
        <f t="shared" si="36"/>
        <v>0</v>
      </c>
      <c r="J421" s="431"/>
      <c r="K421" s="431">
        <f t="shared" si="38"/>
        <v>0</v>
      </c>
      <c r="L421" s="222"/>
      <c r="M421" s="431">
        <f t="shared" si="32"/>
        <v>0</v>
      </c>
      <c r="N421" s="349">
        <f t="shared" si="39"/>
        <v>0</v>
      </c>
    </row>
    <row r="422" spans="1:14" ht="24" x14ac:dyDescent="0.2">
      <c r="A422" s="14" t="s">
        <v>1996</v>
      </c>
      <c r="B422" s="9"/>
      <c r="C422" s="9"/>
      <c r="D422" s="452" t="s">
        <v>617</v>
      </c>
      <c r="E422" s="9" t="s">
        <v>18</v>
      </c>
      <c r="F422" s="10">
        <v>4</v>
      </c>
      <c r="G422" s="10"/>
      <c r="H422" s="10">
        <f t="shared" si="40"/>
        <v>0</v>
      </c>
      <c r="I422" s="431">
        <f t="shared" si="36"/>
        <v>0</v>
      </c>
      <c r="J422" s="431"/>
      <c r="K422" s="431">
        <f t="shared" si="38"/>
        <v>0</v>
      </c>
      <c r="L422" s="222"/>
      <c r="M422" s="431">
        <f t="shared" si="32"/>
        <v>0</v>
      </c>
      <c r="N422" s="349">
        <f t="shared" si="39"/>
        <v>0</v>
      </c>
    </row>
    <row r="423" spans="1:14" x14ac:dyDescent="0.2">
      <c r="A423" s="247" t="s">
        <v>481</v>
      </c>
      <c r="B423" s="9"/>
      <c r="C423" s="9"/>
      <c r="D423" s="13" t="s">
        <v>787</v>
      </c>
      <c r="E423" s="9"/>
      <c r="F423" s="10"/>
      <c r="G423" s="10"/>
      <c r="H423" s="10"/>
      <c r="I423" s="431">
        <f t="shared" si="36"/>
        <v>0</v>
      </c>
      <c r="J423" s="431"/>
      <c r="K423" s="431">
        <f t="shared" si="38"/>
        <v>0</v>
      </c>
      <c r="L423" s="222"/>
      <c r="M423" s="431">
        <f t="shared" si="32"/>
        <v>0</v>
      </c>
      <c r="N423" s="349">
        <f t="shared" si="39"/>
        <v>0</v>
      </c>
    </row>
    <row r="424" spans="1:14" x14ac:dyDescent="0.2">
      <c r="A424" s="14" t="s">
        <v>482</v>
      </c>
      <c r="B424" s="9"/>
      <c r="C424" s="9"/>
      <c r="D424" s="8" t="s">
        <v>618</v>
      </c>
      <c r="E424" s="9" t="s">
        <v>236</v>
      </c>
      <c r="F424" s="10">
        <v>9.5</v>
      </c>
      <c r="G424" s="10"/>
      <c r="H424" s="10">
        <f>G424*F424</f>
        <v>0</v>
      </c>
      <c r="I424" s="431">
        <f t="shared" si="36"/>
        <v>0</v>
      </c>
      <c r="J424" s="431"/>
      <c r="K424" s="431">
        <f t="shared" si="38"/>
        <v>0</v>
      </c>
      <c r="L424" s="222"/>
      <c r="M424" s="431">
        <f t="shared" si="32"/>
        <v>0</v>
      </c>
      <c r="N424" s="349">
        <f t="shared" si="39"/>
        <v>0</v>
      </c>
    </row>
    <row r="425" spans="1:14" x14ac:dyDescent="0.2">
      <c r="A425" s="247" t="s">
        <v>1997</v>
      </c>
      <c r="B425" s="9"/>
      <c r="C425" s="9"/>
      <c r="D425" s="13" t="s">
        <v>800</v>
      </c>
      <c r="E425" s="9"/>
      <c r="F425" s="10"/>
      <c r="G425" s="10"/>
      <c r="H425" s="10"/>
      <c r="I425" s="431">
        <f t="shared" si="36"/>
        <v>0</v>
      </c>
      <c r="J425" s="431"/>
      <c r="K425" s="431">
        <f t="shared" si="38"/>
        <v>0</v>
      </c>
      <c r="L425" s="222"/>
      <c r="M425" s="431"/>
      <c r="N425" s="349"/>
    </row>
    <row r="426" spans="1:14" x14ac:dyDescent="0.2">
      <c r="A426" s="14" t="s">
        <v>1998</v>
      </c>
      <c r="B426" s="9"/>
      <c r="C426" s="9"/>
      <c r="D426" s="495" t="s">
        <v>618</v>
      </c>
      <c r="E426" s="9" t="s">
        <v>236</v>
      </c>
      <c r="F426" s="10">
        <v>14.5</v>
      </c>
      <c r="G426" s="10"/>
      <c r="H426" s="10">
        <f>G426*F426</f>
        <v>0</v>
      </c>
      <c r="I426" s="431">
        <f t="shared" si="36"/>
        <v>0</v>
      </c>
      <c r="J426" s="431"/>
      <c r="K426" s="431">
        <f t="shared" si="38"/>
        <v>0</v>
      </c>
      <c r="L426" s="222"/>
      <c r="M426" s="431"/>
      <c r="N426" s="349"/>
    </row>
    <row r="427" spans="1:14" x14ac:dyDescent="0.2">
      <c r="A427" s="247" t="s">
        <v>1999</v>
      </c>
      <c r="B427" s="9"/>
      <c r="C427" s="9"/>
      <c r="D427" s="13" t="s">
        <v>1014</v>
      </c>
      <c r="E427" s="9"/>
      <c r="F427" s="10"/>
      <c r="G427" s="10"/>
      <c r="H427" s="10"/>
      <c r="I427" s="431">
        <f t="shared" si="36"/>
        <v>0</v>
      </c>
      <c r="J427" s="431"/>
      <c r="K427" s="431"/>
      <c r="L427" s="222"/>
      <c r="M427" s="431"/>
      <c r="N427" s="349"/>
    </row>
    <row r="428" spans="1:14" ht="28.5" customHeight="1" x14ac:dyDescent="0.2">
      <c r="A428" s="14" t="s">
        <v>2000</v>
      </c>
      <c r="B428" s="9"/>
      <c r="C428" s="9"/>
      <c r="D428" s="495" t="s">
        <v>1019</v>
      </c>
      <c r="E428" s="9" t="s">
        <v>236</v>
      </c>
      <c r="F428" s="10">
        <v>4</v>
      </c>
      <c r="G428" s="10"/>
      <c r="H428" s="10">
        <f>G428*F428</f>
        <v>0</v>
      </c>
      <c r="I428" s="431">
        <f t="shared" si="36"/>
        <v>0</v>
      </c>
      <c r="J428" s="431"/>
      <c r="K428" s="431">
        <f t="shared" si="38"/>
        <v>0</v>
      </c>
      <c r="L428" s="222"/>
      <c r="M428" s="431">
        <f t="shared" si="32"/>
        <v>0</v>
      </c>
      <c r="N428" s="349">
        <f t="shared" ref="N428:N449" si="41">H428</f>
        <v>0</v>
      </c>
    </row>
    <row r="429" spans="1:14" x14ac:dyDescent="0.2">
      <c r="A429" s="247" t="s">
        <v>2001</v>
      </c>
      <c r="B429" s="9"/>
      <c r="C429" s="9"/>
      <c r="D429" s="13" t="s">
        <v>1015</v>
      </c>
      <c r="E429" s="9"/>
      <c r="F429" s="10"/>
      <c r="G429" s="10"/>
      <c r="H429" s="10"/>
      <c r="I429" s="431">
        <f t="shared" si="36"/>
        <v>0</v>
      </c>
      <c r="J429" s="431"/>
      <c r="K429" s="431"/>
      <c r="L429" s="222"/>
      <c r="M429" s="431"/>
      <c r="N429" s="349"/>
    </row>
    <row r="430" spans="1:14" x14ac:dyDescent="0.2">
      <c r="A430" s="14" t="s">
        <v>2002</v>
      </c>
      <c r="B430" s="9"/>
      <c r="C430" s="9"/>
      <c r="D430" s="495" t="s">
        <v>618</v>
      </c>
      <c r="E430" s="9" t="s">
        <v>236</v>
      </c>
      <c r="F430" s="10">
        <v>3.93</v>
      </c>
      <c r="G430" s="10"/>
      <c r="H430" s="10">
        <f>G430*F430</f>
        <v>0</v>
      </c>
      <c r="I430" s="431">
        <f t="shared" si="36"/>
        <v>0</v>
      </c>
      <c r="J430" s="431"/>
      <c r="K430" s="431"/>
      <c r="L430" s="222"/>
      <c r="M430" s="431"/>
      <c r="N430" s="349"/>
    </row>
    <row r="431" spans="1:14" x14ac:dyDescent="0.2">
      <c r="A431" s="247" t="s">
        <v>2003</v>
      </c>
      <c r="B431" s="245"/>
      <c r="C431" s="245"/>
      <c r="D431" s="13" t="s">
        <v>209</v>
      </c>
      <c r="E431" s="13"/>
      <c r="F431" s="13"/>
      <c r="G431" s="13"/>
      <c r="H431" s="10"/>
      <c r="I431" s="431">
        <f t="shared" si="36"/>
        <v>0</v>
      </c>
      <c r="J431" s="431"/>
      <c r="K431" s="431">
        <f t="shared" si="38"/>
        <v>0</v>
      </c>
      <c r="L431" s="222"/>
      <c r="M431" s="431">
        <f t="shared" ref="M431:M459" si="42">H431</f>
        <v>0</v>
      </c>
      <c r="N431" s="349">
        <f t="shared" si="41"/>
        <v>0</v>
      </c>
    </row>
    <row r="432" spans="1:14" ht="24" x14ac:dyDescent="0.2">
      <c r="A432" s="14" t="s">
        <v>2004</v>
      </c>
      <c r="B432" s="9"/>
      <c r="C432" s="9"/>
      <c r="D432" s="452" t="s">
        <v>1083</v>
      </c>
      <c r="E432" s="9" t="s">
        <v>18</v>
      </c>
      <c r="F432" s="10">
        <v>20</v>
      </c>
      <c r="G432" s="10"/>
      <c r="H432" s="10">
        <f t="shared" ref="H432:H438" si="43">G432*F432</f>
        <v>0</v>
      </c>
      <c r="I432" s="431">
        <f t="shared" si="36"/>
        <v>0</v>
      </c>
      <c r="J432" s="431"/>
      <c r="K432" s="431">
        <f t="shared" si="38"/>
        <v>0</v>
      </c>
      <c r="L432" s="222"/>
      <c r="M432" s="431">
        <f t="shared" si="42"/>
        <v>0</v>
      </c>
      <c r="N432" s="349">
        <f t="shared" si="41"/>
        <v>0</v>
      </c>
    </row>
    <row r="433" spans="1:15" x14ac:dyDescent="0.2">
      <c r="A433" s="14" t="s">
        <v>2005</v>
      </c>
      <c r="B433" s="9"/>
      <c r="C433" s="9"/>
      <c r="D433" s="452" t="s">
        <v>210</v>
      </c>
      <c r="E433" s="9" t="s">
        <v>18</v>
      </c>
      <c r="F433" s="10">
        <v>4</v>
      </c>
      <c r="G433" s="10"/>
      <c r="H433" s="10">
        <f t="shared" si="43"/>
        <v>0</v>
      </c>
      <c r="I433" s="431">
        <f t="shared" si="36"/>
        <v>0</v>
      </c>
      <c r="J433" s="431"/>
      <c r="K433" s="431">
        <f t="shared" si="38"/>
        <v>0</v>
      </c>
      <c r="L433" s="222"/>
      <c r="M433" s="431">
        <f t="shared" si="42"/>
        <v>0</v>
      </c>
      <c r="N433" s="349">
        <f t="shared" si="41"/>
        <v>0</v>
      </c>
    </row>
    <row r="434" spans="1:15" ht="48" x14ac:dyDescent="0.2">
      <c r="A434" s="14" t="s">
        <v>2006</v>
      </c>
      <c r="B434" s="9"/>
      <c r="C434" s="9"/>
      <c r="D434" s="452" t="s">
        <v>1016</v>
      </c>
      <c r="E434" s="9" t="s">
        <v>18</v>
      </c>
      <c r="F434" s="10">
        <v>12</v>
      </c>
      <c r="G434" s="10"/>
      <c r="H434" s="10">
        <f t="shared" si="43"/>
        <v>0</v>
      </c>
      <c r="I434" s="431">
        <f t="shared" si="36"/>
        <v>0</v>
      </c>
      <c r="J434" s="431"/>
      <c r="K434" s="431"/>
      <c r="L434" s="222"/>
      <c r="M434" s="431"/>
      <c r="N434" s="349"/>
    </row>
    <row r="435" spans="1:15" ht="36" x14ac:dyDescent="0.2">
      <c r="A435" s="14" t="s">
        <v>2007</v>
      </c>
      <c r="B435" s="9"/>
      <c r="C435" s="9"/>
      <c r="D435" s="452" t="s">
        <v>211</v>
      </c>
      <c r="E435" s="9" t="s">
        <v>18</v>
      </c>
      <c r="F435" s="10">
        <v>24</v>
      </c>
      <c r="G435" s="10"/>
      <c r="H435" s="10">
        <f t="shared" si="43"/>
        <v>0</v>
      </c>
      <c r="I435" s="431">
        <f t="shared" si="36"/>
        <v>0</v>
      </c>
      <c r="J435" s="431"/>
      <c r="K435" s="431">
        <f t="shared" si="38"/>
        <v>0</v>
      </c>
      <c r="L435" s="222"/>
      <c r="M435" s="431">
        <f t="shared" si="42"/>
        <v>0</v>
      </c>
      <c r="N435" s="349">
        <f t="shared" si="41"/>
        <v>0</v>
      </c>
    </row>
    <row r="436" spans="1:15" ht="24" x14ac:dyDescent="0.2">
      <c r="A436" s="14" t="s">
        <v>2008</v>
      </c>
      <c r="B436" s="9"/>
      <c r="C436" s="9"/>
      <c r="D436" s="452" t="s">
        <v>212</v>
      </c>
      <c r="E436" s="9" t="s">
        <v>18</v>
      </c>
      <c r="F436" s="10">
        <v>24</v>
      </c>
      <c r="G436" s="10"/>
      <c r="H436" s="10">
        <f t="shared" si="43"/>
        <v>0</v>
      </c>
      <c r="I436" s="431">
        <f t="shared" si="36"/>
        <v>0</v>
      </c>
      <c r="J436" s="431"/>
      <c r="K436" s="431">
        <f t="shared" si="38"/>
        <v>0</v>
      </c>
      <c r="L436" s="222"/>
      <c r="M436" s="431">
        <f t="shared" si="42"/>
        <v>0</v>
      </c>
      <c r="N436" s="349">
        <f t="shared" si="41"/>
        <v>0</v>
      </c>
    </row>
    <row r="437" spans="1:15" ht="49.5" customHeight="1" x14ac:dyDescent="0.2">
      <c r="A437" s="14" t="s">
        <v>2009</v>
      </c>
      <c r="B437" s="9"/>
      <c r="C437" s="9"/>
      <c r="D437" s="452" t="s">
        <v>1017</v>
      </c>
      <c r="E437" s="9" t="s">
        <v>18</v>
      </c>
      <c r="F437" s="10">
        <f>1/0.8</f>
        <v>1.25</v>
      </c>
      <c r="G437" s="10"/>
      <c r="H437" s="10">
        <f t="shared" si="43"/>
        <v>0</v>
      </c>
      <c r="I437" s="431">
        <f t="shared" si="36"/>
        <v>0</v>
      </c>
      <c r="J437" s="431"/>
      <c r="K437" s="431"/>
      <c r="L437" s="222"/>
      <c r="M437" s="431"/>
      <c r="N437" s="349"/>
    </row>
    <row r="438" spans="1:15" ht="27.75" customHeight="1" x14ac:dyDescent="0.2">
      <c r="A438" s="14" t="s">
        <v>2010</v>
      </c>
      <c r="B438" s="9"/>
      <c r="C438" s="9"/>
      <c r="D438" s="452" t="s">
        <v>1018</v>
      </c>
      <c r="E438" s="9" t="s">
        <v>18</v>
      </c>
      <c r="F438" s="10">
        <v>13</v>
      </c>
      <c r="G438" s="10"/>
      <c r="H438" s="10">
        <f t="shared" si="43"/>
        <v>0</v>
      </c>
      <c r="I438" s="431">
        <f t="shared" si="36"/>
        <v>0</v>
      </c>
      <c r="J438" s="431"/>
      <c r="K438" s="431"/>
      <c r="L438" s="222"/>
      <c r="M438" s="431"/>
      <c r="N438" s="349"/>
    </row>
    <row r="439" spans="1:15" x14ac:dyDescent="0.2">
      <c r="A439" s="247" t="s">
        <v>2011</v>
      </c>
      <c r="B439" s="249"/>
      <c r="C439" s="249"/>
      <c r="D439" s="13" t="s">
        <v>213</v>
      </c>
      <c r="E439" s="13"/>
      <c r="F439" s="13"/>
      <c r="G439" s="13"/>
      <c r="H439" s="10"/>
      <c r="I439" s="431">
        <f t="shared" si="36"/>
        <v>0</v>
      </c>
      <c r="J439" s="431"/>
      <c r="K439" s="431">
        <f t="shared" si="38"/>
        <v>0</v>
      </c>
      <c r="L439" s="222"/>
      <c r="M439" s="431">
        <f t="shared" si="42"/>
        <v>0</v>
      </c>
      <c r="N439" s="349">
        <f t="shared" si="41"/>
        <v>0</v>
      </c>
    </row>
    <row r="440" spans="1:15" x14ac:dyDescent="0.2">
      <c r="A440" s="14" t="s">
        <v>2012</v>
      </c>
      <c r="B440" s="9"/>
      <c r="C440" s="9"/>
      <c r="D440" s="452" t="s">
        <v>214</v>
      </c>
      <c r="E440" s="9" t="s">
        <v>18</v>
      </c>
      <c r="F440" s="10">
        <v>4</v>
      </c>
      <c r="G440" s="10"/>
      <c r="H440" s="10">
        <f t="shared" si="40"/>
        <v>0</v>
      </c>
      <c r="I440" s="431">
        <f t="shared" si="36"/>
        <v>0</v>
      </c>
      <c r="J440" s="431"/>
      <c r="K440" s="431">
        <f t="shared" si="38"/>
        <v>0</v>
      </c>
      <c r="L440" s="222"/>
      <c r="M440" s="431">
        <f t="shared" si="42"/>
        <v>0</v>
      </c>
      <c r="N440" s="349">
        <f t="shared" si="41"/>
        <v>0</v>
      </c>
      <c r="O440" s="101"/>
    </row>
    <row r="441" spans="1:15" ht="24" x14ac:dyDescent="0.2">
      <c r="A441" s="14" t="s">
        <v>2013</v>
      </c>
      <c r="B441" s="9"/>
      <c r="C441" s="9"/>
      <c r="D441" s="452" t="s">
        <v>215</v>
      </c>
      <c r="E441" s="9" t="s">
        <v>18</v>
      </c>
      <c r="F441" s="10">
        <v>16</v>
      </c>
      <c r="G441" s="10"/>
      <c r="H441" s="10">
        <f t="shared" si="40"/>
        <v>0</v>
      </c>
      <c r="I441" s="431">
        <f t="shared" si="36"/>
        <v>0</v>
      </c>
      <c r="J441" s="431"/>
      <c r="K441" s="431">
        <f t="shared" si="38"/>
        <v>0</v>
      </c>
      <c r="L441" s="222"/>
      <c r="M441" s="431">
        <f t="shared" si="42"/>
        <v>0</v>
      </c>
      <c r="N441" s="349">
        <f t="shared" si="41"/>
        <v>0</v>
      </c>
    </row>
    <row r="442" spans="1:15" ht="24" x14ac:dyDescent="0.2">
      <c r="A442" s="14" t="s">
        <v>2014</v>
      </c>
      <c r="B442" s="9"/>
      <c r="C442" s="9"/>
      <c r="D442" s="452" t="s">
        <v>872</v>
      </c>
      <c r="E442" s="9" t="s">
        <v>18</v>
      </c>
      <c r="F442" s="10">
        <v>12</v>
      </c>
      <c r="G442" s="10"/>
      <c r="H442" s="10">
        <f t="shared" si="40"/>
        <v>0</v>
      </c>
      <c r="I442" s="431">
        <f t="shared" si="36"/>
        <v>0</v>
      </c>
      <c r="J442" s="431"/>
      <c r="K442" s="431">
        <f t="shared" si="38"/>
        <v>0</v>
      </c>
      <c r="L442" s="222"/>
      <c r="M442" s="431">
        <f t="shared" si="42"/>
        <v>0</v>
      </c>
      <c r="N442" s="349">
        <f t="shared" si="41"/>
        <v>0</v>
      </c>
    </row>
    <row r="443" spans="1:15" ht="24" x14ac:dyDescent="0.2">
      <c r="A443" s="14" t="s">
        <v>2015</v>
      </c>
      <c r="B443" s="9"/>
      <c r="C443" s="9"/>
      <c r="D443" s="452" t="s">
        <v>216</v>
      </c>
      <c r="E443" s="9" t="s">
        <v>18</v>
      </c>
      <c r="F443" s="10">
        <v>8</v>
      </c>
      <c r="G443" s="10"/>
      <c r="H443" s="10">
        <f t="shared" si="40"/>
        <v>0</v>
      </c>
      <c r="I443" s="431">
        <f t="shared" si="36"/>
        <v>0</v>
      </c>
      <c r="J443" s="431"/>
      <c r="K443" s="431">
        <f t="shared" si="38"/>
        <v>0</v>
      </c>
      <c r="L443" s="222"/>
      <c r="M443" s="431">
        <f t="shared" si="42"/>
        <v>0</v>
      </c>
      <c r="N443" s="349">
        <f t="shared" si="41"/>
        <v>0</v>
      </c>
    </row>
    <row r="444" spans="1:15" ht="24" x14ac:dyDescent="0.2">
      <c r="A444" s="14" t="s">
        <v>2016</v>
      </c>
      <c r="B444" s="9"/>
      <c r="C444" s="9"/>
      <c r="D444" s="452" t="s">
        <v>217</v>
      </c>
      <c r="E444" s="9" t="s">
        <v>18</v>
      </c>
      <c r="F444" s="10">
        <v>20</v>
      </c>
      <c r="G444" s="10"/>
      <c r="H444" s="10">
        <f t="shared" si="40"/>
        <v>0</v>
      </c>
      <c r="I444" s="431">
        <f t="shared" si="36"/>
        <v>0</v>
      </c>
      <c r="J444" s="431"/>
      <c r="K444" s="431">
        <f t="shared" si="38"/>
        <v>0</v>
      </c>
      <c r="L444" s="222"/>
      <c r="M444" s="431">
        <f t="shared" si="42"/>
        <v>0</v>
      </c>
      <c r="N444" s="349">
        <f t="shared" si="41"/>
        <v>0</v>
      </c>
    </row>
    <row r="445" spans="1:15" ht="24" x14ac:dyDescent="0.2">
      <c r="A445" s="14" t="s">
        <v>2017</v>
      </c>
      <c r="B445" s="9"/>
      <c r="C445" s="9"/>
      <c r="D445" s="452" t="s">
        <v>218</v>
      </c>
      <c r="E445" s="9" t="s">
        <v>18</v>
      </c>
      <c r="F445" s="10">
        <v>8</v>
      </c>
      <c r="G445" s="10"/>
      <c r="H445" s="10">
        <f t="shared" si="40"/>
        <v>0</v>
      </c>
      <c r="I445" s="431">
        <f t="shared" si="36"/>
        <v>0</v>
      </c>
      <c r="J445" s="431"/>
      <c r="K445" s="431">
        <f t="shared" si="38"/>
        <v>0</v>
      </c>
      <c r="L445" s="222"/>
      <c r="M445" s="431">
        <f t="shared" si="42"/>
        <v>0</v>
      </c>
      <c r="N445" s="349">
        <f t="shared" si="41"/>
        <v>0</v>
      </c>
    </row>
    <row r="446" spans="1:15" ht="24" x14ac:dyDescent="0.2">
      <c r="A446" s="14" t="s">
        <v>2018</v>
      </c>
      <c r="B446" s="9"/>
      <c r="C446" s="9"/>
      <c r="D446" s="452" t="s">
        <v>219</v>
      </c>
      <c r="E446" s="9" t="s">
        <v>18</v>
      </c>
      <c r="F446" s="10">
        <v>8</v>
      </c>
      <c r="G446" s="10"/>
      <c r="H446" s="10">
        <f t="shared" si="40"/>
        <v>0</v>
      </c>
      <c r="I446" s="431">
        <f t="shared" si="36"/>
        <v>0</v>
      </c>
      <c r="J446" s="431"/>
      <c r="K446" s="431">
        <f t="shared" si="38"/>
        <v>0</v>
      </c>
      <c r="L446" s="222"/>
      <c r="M446" s="431">
        <f t="shared" si="42"/>
        <v>0</v>
      </c>
      <c r="N446" s="349">
        <f t="shared" si="41"/>
        <v>0</v>
      </c>
    </row>
    <row r="447" spans="1:15" ht="24" x14ac:dyDescent="0.2">
      <c r="A447" s="14" t="s">
        <v>2019</v>
      </c>
      <c r="B447" s="9"/>
      <c r="C447" s="9"/>
      <c r="D447" s="452" t="s">
        <v>220</v>
      </c>
      <c r="E447" s="9" t="s">
        <v>18</v>
      </c>
      <c r="F447" s="10">
        <v>4</v>
      </c>
      <c r="G447" s="10"/>
      <c r="H447" s="10">
        <f t="shared" si="40"/>
        <v>0</v>
      </c>
      <c r="I447" s="431">
        <f t="shared" si="36"/>
        <v>0</v>
      </c>
      <c r="J447" s="431"/>
      <c r="K447" s="431">
        <f t="shared" si="38"/>
        <v>0</v>
      </c>
      <c r="L447" s="222"/>
      <c r="M447" s="431">
        <f t="shared" si="42"/>
        <v>0</v>
      </c>
      <c r="N447" s="349">
        <f t="shared" si="41"/>
        <v>0</v>
      </c>
    </row>
    <row r="448" spans="1:15" ht="24" x14ac:dyDescent="0.2">
      <c r="A448" s="14" t="s">
        <v>2020</v>
      </c>
      <c r="B448" s="9"/>
      <c r="C448" s="9"/>
      <c r="D448" s="452" t="s">
        <v>789</v>
      </c>
      <c r="E448" s="9" t="s">
        <v>18</v>
      </c>
      <c r="F448" s="10">
        <v>16</v>
      </c>
      <c r="G448" s="10"/>
      <c r="H448" s="10">
        <f t="shared" si="40"/>
        <v>0</v>
      </c>
      <c r="I448" s="431">
        <f t="shared" si="36"/>
        <v>0</v>
      </c>
      <c r="J448" s="431"/>
      <c r="K448" s="431">
        <f t="shared" si="38"/>
        <v>0</v>
      </c>
      <c r="L448" s="222"/>
      <c r="M448" s="431">
        <f t="shared" si="42"/>
        <v>0</v>
      </c>
      <c r="N448" s="349">
        <f t="shared" si="41"/>
        <v>0</v>
      </c>
    </row>
    <row r="449" spans="1:14" ht="24" x14ac:dyDescent="0.2">
      <c r="A449" s="14" t="s">
        <v>2021</v>
      </c>
      <c r="B449" s="9"/>
      <c r="C449" s="9"/>
      <c r="D449" s="452" t="s">
        <v>221</v>
      </c>
      <c r="E449" s="9" t="s">
        <v>18</v>
      </c>
      <c r="F449" s="10">
        <v>20</v>
      </c>
      <c r="G449" s="10"/>
      <c r="H449" s="10">
        <f t="shared" si="40"/>
        <v>0</v>
      </c>
      <c r="I449" s="431">
        <f t="shared" si="36"/>
        <v>0</v>
      </c>
      <c r="J449" s="431"/>
      <c r="K449" s="431">
        <f t="shared" si="38"/>
        <v>0</v>
      </c>
      <c r="L449" s="222"/>
      <c r="M449" s="431">
        <f t="shared" si="42"/>
        <v>0</v>
      </c>
      <c r="N449" s="349">
        <f t="shared" si="41"/>
        <v>0</v>
      </c>
    </row>
    <row r="450" spans="1:14" ht="24" x14ac:dyDescent="0.2">
      <c r="A450" s="14" t="s">
        <v>2022</v>
      </c>
      <c r="B450" s="9"/>
      <c r="C450" s="9"/>
      <c r="D450" s="452" t="s">
        <v>222</v>
      </c>
      <c r="E450" s="9" t="s">
        <v>18</v>
      </c>
      <c r="F450" s="10">
        <v>20</v>
      </c>
      <c r="G450" s="10"/>
      <c r="H450" s="10">
        <f t="shared" si="40"/>
        <v>0</v>
      </c>
      <c r="I450" s="431">
        <f t="shared" si="36"/>
        <v>0</v>
      </c>
      <c r="J450" s="431"/>
      <c r="K450" s="431">
        <f t="shared" si="38"/>
        <v>0</v>
      </c>
      <c r="L450" s="222"/>
      <c r="M450" s="431">
        <f t="shared" si="42"/>
        <v>0</v>
      </c>
      <c r="N450" s="349">
        <f>H450</f>
        <v>0</v>
      </c>
    </row>
    <row r="451" spans="1:14" ht="36" x14ac:dyDescent="0.2">
      <c r="A451" s="14" t="s">
        <v>2023</v>
      </c>
      <c r="B451" s="9" t="s">
        <v>223</v>
      </c>
      <c r="C451" s="9" t="s">
        <v>2498</v>
      </c>
      <c r="D451" s="452" t="s">
        <v>224</v>
      </c>
      <c r="E451" s="9" t="s">
        <v>18</v>
      </c>
      <c r="F451" s="10">
        <v>4</v>
      </c>
      <c r="G451" s="10"/>
      <c r="H451" s="10">
        <f>G451*F451</f>
        <v>0</v>
      </c>
      <c r="I451" s="431">
        <f t="shared" si="36"/>
        <v>0</v>
      </c>
      <c r="J451" s="431"/>
      <c r="K451" s="431">
        <f t="shared" si="38"/>
        <v>0</v>
      </c>
      <c r="L451" s="222"/>
      <c r="M451" s="431">
        <f t="shared" si="42"/>
        <v>0</v>
      </c>
      <c r="N451" s="349">
        <f>H451</f>
        <v>0</v>
      </c>
    </row>
    <row r="452" spans="1:14" ht="24" x14ac:dyDescent="0.2">
      <c r="A452" s="14" t="s">
        <v>2024</v>
      </c>
      <c r="B452" s="9" t="str">
        <f>'CPU - EDIFICAÇÃO'!A206</f>
        <v>CPU-20</v>
      </c>
      <c r="C452" s="9" t="s">
        <v>902</v>
      </c>
      <c r="D452" s="452" t="s">
        <v>788</v>
      </c>
      <c r="E452" s="9" t="s">
        <v>30</v>
      </c>
      <c r="F452" s="10">
        <v>36</v>
      </c>
      <c r="G452" s="10">
        <f>'CPU - EDIFICAÇÃO'!G211</f>
        <v>0</v>
      </c>
      <c r="H452" s="10">
        <f>G452*F452</f>
        <v>0</v>
      </c>
      <c r="I452" s="431">
        <f t="shared" si="36"/>
        <v>0</v>
      </c>
      <c r="J452" s="431"/>
      <c r="K452" s="431">
        <f t="shared" si="38"/>
        <v>0</v>
      </c>
      <c r="L452" s="222"/>
      <c r="M452" s="431">
        <f t="shared" si="42"/>
        <v>0</v>
      </c>
      <c r="N452" s="349">
        <f>H452</f>
        <v>0</v>
      </c>
    </row>
    <row r="453" spans="1:14" x14ac:dyDescent="0.2">
      <c r="A453" s="14"/>
      <c r="B453" s="963" t="s">
        <v>15</v>
      </c>
      <c r="C453" s="963"/>
      <c r="D453" s="963"/>
      <c r="E453" s="963"/>
      <c r="F453" s="963"/>
      <c r="G453" s="963"/>
      <c r="H453" s="12">
        <f>SUM(H417:H452)</f>
        <v>0</v>
      </c>
      <c r="I453" s="431"/>
      <c r="J453" s="431"/>
      <c r="K453" s="431"/>
      <c r="L453" s="333"/>
      <c r="M453" s="431">
        <f t="shared" si="42"/>
        <v>0</v>
      </c>
      <c r="N453" s="349"/>
    </row>
    <row r="454" spans="1:14" x14ac:dyDescent="0.2">
      <c r="A454" s="244">
        <v>20</v>
      </c>
      <c r="B454" s="195"/>
      <c r="C454" s="195"/>
      <c r="D454" s="196" t="s">
        <v>575</v>
      </c>
      <c r="E454" s="196"/>
      <c r="F454" s="196"/>
      <c r="G454" s="196"/>
      <c r="H454" s="196"/>
      <c r="I454" s="431">
        <f t="shared" si="36"/>
        <v>0</v>
      </c>
      <c r="J454" s="431"/>
      <c r="K454" s="431">
        <f t="shared" si="38"/>
        <v>0</v>
      </c>
      <c r="L454" s="469"/>
      <c r="M454" s="431">
        <f t="shared" si="42"/>
        <v>0</v>
      </c>
      <c r="N454" s="349">
        <f>H454</f>
        <v>0</v>
      </c>
    </row>
    <row r="455" spans="1:14" x14ac:dyDescent="0.2">
      <c r="A455" s="247" t="s">
        <v>240</v>
      </c>
      <c r="B455" s="245"/>
      <c r="C455" s="245"/>
      <c r="D455" s="960" t="s">
        <v>968</v>
      </c>
      <c r="E455" s="960"/>
      <c r="F455" s="960"/>
      <c r="G455" s="960"/>
      <c r="H455" s="960"/>
      <c r="I455" s="431">
        <f t="shared" si="36"/>
        <v>0</v>
      </c>
      <c r="J455" s="431"/>
      <c r="K455" s="431">
        <f t="shared" si="38"/>
        <v>0</v>
      </c>
      <c r="L455" s="471"/>
      <c r="M455" s="431">
        <f t="shared" si="42"/>
        <v>0</v>
      </c>
      <c r="N455" s="349">
        <f>H455</f>
        <v>0</v>
      </c>
    </row>
    <row r="456" spans="1:14" ht="25.5" x14ac:dyDescent="0.2">
      <c r="A456" s="14" t="s">
        <v>753</v>
      </c>
      <c r="B456" s="9"/>
      <c r="C456" s="9"/>
      <c r="D456" s="8" t="s">
        <v>87</v>
      </c>
      <c r="E456" s="9" t="s">
        <v>33</v>
      </c>
      <c r="F456" s="10">
        <v>92</v>
      </c>
      <c r="G456" s="10"/>
      <c r="H456" s="10">
        <f>G456*F456</f>
        <v>0</v>
      </c>
      <c r="I456" s="431">
        <f t="shared" si="36"/>
        <v>0</v>
      </c>
      <c r="J456" s="431"/>
      <c r="K456" s="431">
        <f t="shared" si="38"/>
        <v>0</v>
      </c>
      <c r="L456" s="222"/>
      <c r="M456" s="431">
        <f t="shared" si="42"/>
        <v>0</v>
      </c>
      <c r="N456" s="349">
        <f>H456</f>
        <v>0</v>
      </c>
    </row>
    <row r="457" spans="1:14" ht="58.5" customHeight="1" x14ac:dyDescent="0.2">
      <c r="A457" s="14" t="s">
        <v>2025</v>
      </c>
      <c r="B457" s="9"/>
      <c r="C457" s="9"/>
      <c r="D457" s="8" t="s">
        <v>1040</v>
      </c>
      <c r="E457" s="9" t="s">
        <v>30</v>
      </c>
      <c r="F457" s="10">
        <v>135</v>
      </c>
      <c r="G457" s="10"/>
      <c r="H457" s="10">
        <f>G457*F457</f>
        <v>0</v>
      </c>
      <c r="I457" s="431">
        <f t="shared" si="36"/>
        <v>0</v>
      </c>
      <c r="J457" s="431"/>
      <c r="K457" s="431"/>
      <c r="L457" s="222"/>
      <c r="M457" s="431"/>
      <c r="N457" s="349"/>
    </row>
    <row r="458" spans="1:14" ht="45" customHeight="1" x14ac:dyDescent="0.2">
      <c r="A458" s="14" t="s">
        <v>2026</v>
      </c>
      <c r="B458" s="9"/>
      <c r="C458" s="9"/>
      <c r="D458" s="8" t="s">
        <v>578</v>
      </c>
      <c r="E458" s="9" t="s">
        <v>30</v>
      </c>
      <c r="F458" s="10">
        <v>66</v>
      </c>
      <c r="G458" s="10"/>
      <c r="H458" s="10">
        <f>G458*F458</f>
        <v>0</v>
      </c>
      <c r="I458" s="431">
        <f t="shared" si="36"/>
        <v>0</v>
      </c>
      <c r="J458" s="431"/>
      <c r="K458" s="431"/>
      <c r="L458" s="222"/>
      <c r="M458" s="431"/>
      <c r="N458" s="349"/>
    </row>
    <row r="459" spans="1:14" ht="51" x14ac:dyDescent="0.2">
      <c r="A459" s="14" t="s">
        <v>2027</v>
      </c>
      <c r="B459" s="9"/>
      <c r="C459" s="9"/>
      <c r="D459" s="395" t="s">
        <v>67</v>
      </c>
      <c r="E459" s="9" t="s">
        <v>33</v>
      </c>
      <c r="F459" s="10">
        <v>46</v>
      </c>
      <c r="G459" s="10"/>
      <c r="H459" s="10">
        <f>G459*F459</f>
        <v>0</v>
      </c>
      <c r="I459" s="431">
        <f t="shared" si="36"/>
        <v>0</v>
      </c>
      <c r="J459" s="431"/>
      <c r="K459" s="431">
        <f t="shared" si="38"/>
        <v>0</v>
      </c>
      <c r="L459" s="222"/>
      <c r="M459" s="431">
        <f t="shared" si="42"/>
        <v>0</v>
      </c>
      <c r="N459" s="349">
        <f>H459</f>
        <v>0</v>
      </c>
    </row>
    <row r="460" spans="1:14" ht="21" customHeight="1" x14ac:dyDescent="0.2">
      <c r="A460" s="247" t="s">
        <v>574</v>
      </c>
      <c r="B460" s="9"/>
      <c r="C460" s="9"/>
      <c r="D460" s="538" t="s">
        <v>967</v>
      </c>
      <c r="E460" s="9"/>
      <c r="F460" s="10"/>
      <c r="G460" s="10"/>
      <c r="H460" s="10"/>
      <c r="I460" s="431">
        <f t="shared" si="36"/>
        <v>0</v>
      </c>
      <c r="J460" s="431"/>
      <c r="K460" s="431"/>
      <c r="L460" s="222"/>
      <c r="M460" s="431"/>
      <c r="N460" s="349"/>
    </row>
    <row r="461" spans="1:14" ht="43.5" customHeight="1" x14ac:dyDescent="0.2">
      <c r="A461" s="14" t="s">
        <v>754</v>
      </c>
      <c r="B461" s="9"/>
      <c r="C461" s="9"/>
      <c r="D461" s="395" t="s">
        <v>956</v>
      </c>
      <c r="E461" s="9" t="s">
        <v>689</v>
      </c>
      <c r="F461" s="10">
        <v>1</v>
      </c>
      <c r="G461" s="10"/>
      <c r="H461" s="10">
        <f>G461*F461</f>
        <v>0</v>
      </c>
      <c r="I461" s="431">
        <f t="shared" ref="I461:I524" si="44">H461</f>
        <v>0</v>
      </c>
      <c r="J461" s="431"/>
      <c r="K461" s="431">
        <f t="shared" si="38"/>
        <v>0</v>
      </c>
      <c r="L461" s="222"/>
      <c r="M461" s="431"/>
      <c r="N461" s="349"/>
    </row>
    <row r="462" spans="1:14" ht="42.75" customHeight="1" x14ac:dyDescent="0.2">
      <c r="A462" s="14" t="s">
        <v>2028</v>
      </c>
      <c r="B462" s="9"/>
      <c r="C462" s="9"/>
      <c r="D462" s="395" t="s">
        <v>957</v>
      </c>
      <c r="E462" s="9" t="s">
        <v>689</v>
      </c>
      <c r="F462" s="10">
        <v>1.46</v>
      </c>
      <c r="G462" s="10"/>
      <c r="H462" s="10">
        <f>G462*F462</f>
        <v>0</v>
      </c>
      <c r="I462" s="431">
        <f t="shared" si="44"/>
        <v>0</v>
      </c>
      <c r="J462" s="431"/>
      <c r="K462" s="431"/>
      <c r="L462" s="222"/>
      <c r="M462" s="431"/>
      <c r="N462" s="349"/>
    </row>
    <row r="463" spans="1:14" ht="51" x14ac:dyDescent="0.2">
      <c r="A463" s="14" t="s">
        <v>2029</v>
      </c>
      <c r="B463" s="9"/>
      <c r="C463" s="9"/>
      <c r="D463" s="395" t="s">
        <v>958</v>
      </c>
      <c r="E463" s="9" t="s">
        <v>689</v>
      </c>
      <c r="F463" s="10">
        <v>1.1100000000000001</v>
      </c>
      <c r="G463" s="10"/>
      <c r="H463" s="10">
        <f>G463*F463</f>
        <v>0</v>
      </c>
      <c r="I463" s="431">
        <f t="shared" si="44"/>
        <v>0</v>
      </c>
      <c r="J463" s="431"/>
      <c r="K463" s="431"/>
      <c r="L463" s="222"/>
      <c r="M463" s="431"/>
      <c r="N463" s="349"/>
    </row>
    <row r="464" spans="1:14" x14ac:dyDescent="0.2">
      <c r="A464" s="247" t="s">
        <v>2030</v>
      </c>
      <c r="B464" s="9"/>
      <c r="C464" s="9"/>
      <c r="D464" s="538" t="s">
        <v>959</v>
      </c>
      <c r="E464" s="9"/>
      <c r="F464" s="10"/>
      <c r="G464" s="10"/>
      <c r="H464" s="10"/>
      <c r="I464" s="431">
        <f t="shared" si="44"/>
        <v>0</v>
      </c>
      <c r="J464" s="431"/>
      <c r="K464" s="431"/>
      <c r="L464" s="222"/>
      <c r="M464" s="431"/>
      <c r="N464" s="349"/>
    </row>
    <row r="465" spans="1:14" ht="51" x14ac:dyDescent="0.2">
      <c r="A465" s="14" t="s">
        <v>2031</v>
      </c>
      <c r="B465" s="9"/>
      <c r="C465" s="9"/>
      <c r="D465" s="395" t="s">
        <v>961</v>
      </c>
      <c r="E465" s="9" t="s">
        <v>236</v>
      </c>
      <c r="F465" s="10">
        <v>131</v>
      </c>
      <c r="G465" s="10"/>
      <c r="H465" s="10">
        <f t="shared" ref="H465:H471" si="45">G465*F465</f>
        <v>0</v>
      </c>
      <c r="I465" s="431">
        <f t="shared" si="44"/>
        <v>0</v>
      </c>
      <c r="J465" s="431"/>
      <c r="K465" s="431"/>
      <c r="L465" s="222"/>
      <c r="M465" s="431"/>
      <c r="N465" s="349"/>
    </row>
    <row r="466" spans="1:14" ht="51" x14ac:dyDescent="0.2">
      <c r="A466" s="14" t="s">
        <v>2032</v>
      </c>
      <c r="B466" s="9"/>
      <c r="C466" s="9"/>
      <c r="D466" s="395" t="s">
        <v>964</v>
      </c>
      <c r="E466" s="9" t="s">
        <v>236</v>
      </c>
      <c r="F466" s="10">
        <v>75</v>
      </c>
      <c r="G466" s="10"/>
      <c r="H466" s="10">
        <f t="shared" si="45"/>
        <v>0</v>
      </c>
      <c r="I466" s="431">
        <f t="shared" si="44"/>
        <v>0</v>
      </c>
      <c r="J466" s="431"/>
      <c r="K466" s="431"/>
      <c r="L466" s="222"/>
      <c r="M466" s="431"/>
      <c r="N466" s="349"/>
    </row>
    <row r="467" spans="1:14" ht="38.25" x14ac:dyDescent="0.2">
      <c r="A467" s="14" t="s">
        <v>2033</v>
      </c>
      <c r="B467" s="9"/>
      <c r="C467" s="9"/>
      <c r="D467" s="395" t="s">
        <v>965</v>
      </c>
      <c r="E467" s="9" t="s">
        <v>49</v>
      </c>
      <c r="F467" s="10">
        <v>114</v>
      </c>
      <c r="G467" s="10"/>
      <c r="H467" s="10">
        <f t="shared" si="45"/>
        <v>0</v>
      </c>
      <c r="I467" s="431">
        <f t="shared" si="44"/>
        <v>0</v>
      </c>
      <c r="J467" s="431"/>
      <c r="K467" s="431"/>
      <c r="L467" s="222"/>
      <c r="M467" s="431"/>
      <c r="N467" s="349"/>
    </row>
    <row r="468" spans="1:14" ht="25.5" x14ac:dyDescent="0.2">
      <c r="A468" s="14" t="s">
        <v>2034</v>
      </c>
      <c r="B468" s="9"/>
      <c r="C468" s="9"/>
      <c r="D468" s="395" t="s">
        <v>966</v>
      </c>
      <c r="E468" s="9" t="s">
        <v>236</v>
      </c>
      <c r="F468" s="10">
        <v>129.22999999999999</v>
      </c>
      <c r="G468" s="10"/>
      <c r="H468" s="10">
        <f t="shared" si="45"/>
        <v>0</v>
      </c>
      <c r="I468" s="431">
        <f t="shared" si="44"/>
        <v>0</v>
      </c>
      <c r="J468" s="431"/>
      <c r="K468" s="431"/>
      <c r="L468" s="222"/>
      <c r="M468" s="431"/>
      <c r="N468" s="349"/>
    </row>
    <row r="469" spans="1:14" ht="31.5" customHeight="1" x14ac:dyDescent="0.2">
      <c r="A469" s="14" t="s">
        <v>2035</v>
      </c>
      <c r="B469" s="9"/>
      <c r="C469" s="9"/>
      <c r="D469" s="395" t="s">
        <v>960</v>
      </c>
      <c r="E469" s="9" t="s">
        <v>49</v>
      </c>
      <c r="F469" s="10">
        <v>122.8</v>
      </c>
      <c r="G469" s="10"/>
      <c r="H469" s="10">
        <f t="shared" si="45"/>
        <v>0</v>
      </c>
      <c r="I469" s="431">
        <f t="shared" si="44"/>
        <v>0</v>
      </c>
      <c r="J469" s="431"/>
      <c r="K469" s="431"/>
      <c r="L469" s="222"/>
      <c r="M469" s="431"/>
      <c r="N469" s="349"/>
    </row>
    <row r="470" spans="1:14" ht="39.75" customHeight="1" x14ac:dyDescent="0.2">
      <c r="A470" s="14" t="s">
        <v>2036</v>
      </c>
      <c r="B470" s="9"/>
      <c r="C470" s="9"/>
      <c r="D470" s="395" t="s">
        <v>962</v>
      </c>
      <c r="E470" s="9" t="s">
        <v>49</v>
      </c>
      <c r="F470" s="10">
        <v>7</v>
      </c>
      <c r="G470" s="10"/>
      <c r="H470" s="10">
        <f t="shared" si="45"/>
        <v>0</v>
      </c>
      <c r="I470" s="431">
        <f t="shared" si="44"/>
        <v>0</v>
      </c>
      <c r="J470" s="431"/>
      <c r="K470" s="431"/>
      <c r="L470" s="222"/>
      <c r="M470" s="431"/>
      <c r="N470" s="349"/>
    </row>
    <row r="471" spans="1:14" ht="45" customHeight="1" x14ac:dyDescent="0.2">
      <c r="A471" s="14" t="s">
        <v>2037</v>
      </c>
      <c r="B471" s="9"/>
      <c r="C471" s="9"/>
      <c r="D471" s="395" t="s">
        <v>963</v>
      </c>
      <c r="E471" s="9" t="s">
        <v>689</v>
      </c>
      <c r="F471" s="10">
        <v>1.76</v>
      </c>
      <c r="G471" s="10"/>
      <c r="H471" s="10">
        <f t="shared" si="45"/>
        <v>0</v>
      </c>
      <c r="I471" s="431">
        <f t="shared" si="44"/>
        <v>0</v>
      </c>
      <c r="J471" s="431"/>
      <c r="K471" s="431"/>
      <c r="L471" s="222"/>
      <c r="M471" s="431"/>
      <c r="N471" s="349"/>
    </row>
    <row r="472" spans="1:14" ht="23.25" customHeight="1" x14ac:dyDescent="0.2">
      <c r="A472" s="247" t="s">
        <v>2038</v>
      </c>
      <c r="B472" s="9"/>
      <c r="C472" s="9"/>
      <c r="D472" s="538" t="s">
        <v>969</v>
      </c>
      <c r="E472" s="9"/>
      <c r="F472" s="10"/>
      <c r="G472" s="10"/>
      <c r="H472" s="10"/>
      <c r="I472" s="431">
        <f t="shared" si="44"/>
        <v>0</v>
      </c>
      <c r="J472" s="431"/>
      <c r="K472" s="431"/>
      <c r="L472" s="222"/>
      <c r="M472" s="431"/>
      <c r="N472" s="349"/>
    </row>
    <row r="473" spans="1:14" ht="45" customHeight="1" x14ac:dyDescent="0.2">
      <c r="A473" s="14" t="s">
        <v>2039</v>
      </c>
      <c r="B473" s="9"/>
      <c r="C473" s="9"/>
      <c r="D473" s="395" t="s">
        <v>970</v>
      </c>
      <c r="E473" s="9" t="s">
        <v>414</v>
      </c>
      <c r="F473" s="10">
        <v>84.5</v>
      </c>
      <c r="G473" s="10"/>
      <c r="H473" s="10">
        <f>G473*F473</f>
        <v>0</v>
      </c>
      <c r="I473" s="431">
        <f t="shared" si="44"/>
        <v>0</v>
      </c>
      <c r="J473" s="431"/>
      <c r="K473" s="431"/>
      <c r="L473" s="222"/>
      <c r="M473" s="431"/>
      <c r="N473" s="349"/>
    </row>
    <row r="474" spans="1:14" ht="42.75" customHeight="1" x14ac:dyDescent="0.2">
      <c r="A474" s="14" t="s">
        <v>2040</v>
      </c>
      <c r="B474" s="9"/>
      <c r="C474" s="9"/>
      <c r="D474" s="395" t="s">
        <v>971</v>
      </c>
      <c r="E474" s="9" t="s">
        <v>414</v>
      </c>
      <c r="F474" s="10">
        <v>72.22</v>
      </c>
      <c r="G474" s="10"/>
      <c r="H474" s="10">
        <f>G474*F474</f>
        <v>0</v>
      </c>
      <c r="I474" s="431">
        <f t="shared" si="44"/>
        <v>0</v>
      </c>
      <c r="J474" s="431"/>
      <c r="K474" s="431"/>
      <c r="L474" s="222"/>
      <c r="M474" s="431"/>
      <c r="N474" s="349"/>
    </row>
    <row r="475" spans="1:14" x14ac:dyDescent="0.2">
      <c r="A475" s="247" t="s">
        <v>2041</v>
      </c>
      <c r="B475" s="249"/>
      <c r="C475" s="249"/>
      <c r="D475" s="13" t="s">
        <v>225</v>
      </c>
      <c r="E475" s="13"/>
      <c r="F475" s="13"/>
      <c r="G475" s="13"/>
      <c r="H475" s="246"/>
      <c r="I475" s="431">
        <f t="shared" si="44"/>
        <v>0</v>
      </c>
      <c r="J475" s="431"/>
      <c r="K475" s="431">
        <f t="shared" si="38"/>
        <v>0</v>
      </c>
      <c r="L475" s="475"/>
      <c r="M475" s="431">
        <f t="shared" ref="M475:M489" si="46">H475</f>
        <v>0</v>
      </c>
      <c r="N475" s="349">
        <f>H475</f>
        <v>0</v>
      </c>
    </row>
    <row r="476" spans="1:14" ht="38.25" x14ac:dyDescent="0.2">
      <c r="A476" s="14" t="s">
        <v>2042</v>
      </c>
      <c r="B476" s="9"/>
      <c r="C476" s="9"/>
      <c r="D476" s="395" t="s">
        <v>43</v>
      </c>
      <c r="E476" s="9" t="s">
        <v>41</v>
      </c>
      <c r="F476" s="10">
        <v>21</v>
      </c>
      <c r="G476" s="10"/>
      <c r="H476" s="10">
        <f>G476*F476</f>
        <v>0</v>
      </c>
      <c r="I476" s="431">
        <f t="shared" si="44"/>
        <v>0</v>
      </c>
      <c r="J476" s="431"/>
      <c r="K476" s="431">
        <f t="shared" si="38"/>
        <v>0</v>
      </c>
      <c r="L476" s="222"/>
      <c r="M476" s="431">
        <f t="shared" si="46"/>
        <v>0</v>
      </c>
      <c r="N476" s="349">
        <f>H476</f>
        <v>0</v>
      </c>
    </row>
    <row r="477" spans="1:14" x14ac:dyDescent="0.2">
      <c r="A477" s="14" t="s">
        <v>2043</v>
      </c>
      <c r="B477" s="9"/>
      <c r="C477" s="9"/>
      <c r="D477" s="8" t="s">
        <v>226</v>
      </c>
      <c r="E477" s="9" t="s">
        <v>33</v>
      </c>
      <c r="F477" s="10">
        <v>850</v>
      </c>
      <c r="G477" s="10"/>
      <c r="H477" s="10">
        <f>G477*F477</f>
        <v>0</v>
      </c>
      <c r="I477" s="431">
        <f t="shared" si="44"/>
        <v>0</v>
      </c>
      <c r="J477" s="431"/>
      <c r="K477" s="431">
        <f t="shared" si="38"/>
        <v>0</v>
      </c>
      <c r="L477" s="222"/>
      <c r="M477" s="431">
        <f t="shared" si="46"/>
        <v>0</v>
      </c>
      <c r="N477" s="349">
        <f>H477</f>
        <v>0</v>
      </c>
    </row>
    <row r="478" spans="1:14" ht="29.25" customHeight="1" x14ac:dyDescent="0.2">
      <c r="A478" s="14" t="s">
        <v>2044</v>
      </c>
      <c r="B478" s="9"/>
      <c r="C478" s="9"/>
      <c r="D478" s="8" t="s">
        <v>1041</v>
      </c>
      <c r="E478" s="316" t="s">
        <v>445</v>
      </c>
      <c r="F478" s="10">
        <v>14</v>
      </c>
      <c r="G478" s="10"/>
      <c r="H478" s="10">
        <f>G478*F478</f>
        <v>0</v>
      </c>
      <c r="I478" s="431">
        <f t="shared" si="44"/>
        <v>0</v>
      </c>
      <c r="J478" s="431"/>
      <c r="K478" s="431"/>
      <c r="L478" s="222"/>
      <c r="M478" s="431"/>
      <c r="N478" s="349"/>
    </row>
    <row r="479" spans="1:14" ht="16.5" customHeight="1" x14ac:dyDescent="0.2">
      <c r="A479" s="247" t="s">
        <v>2045</v>
      </c>
      <c r="B479" s="9"/>
      <c r="C479" s="9"/>
      <c r="D479" s="13" t="s">
        <v>1079</v>
      </c>
      <c r="E479" s="316"/>
      <c r="F479" s="10"/>
      <c r="G479" s="10"/>
      <c r="H479" s="10"/>
      <c r="I479" s="431">
        <f t="shared" si="44"/>
        <v>0</v>
      </c>
      <c r="J479" s="431"/>
      <c r="K479" s="431"/>
      <c r="L479" s="222"/>
      <c r="M479" s="431"/>
      <c r="N479" s="349"/>
    </row>
    <row r="480" spans="1:14" ht="29.25" customHeight="1" x14ac:dyDescent="0.2">
      <c r="A480" s="14" t="s">
        <v>2046</v>
      </c>
      <c r="B480" s="9" t="str">
        <f>'CPU - EDIFICAÇÃO'!A215</f>
        <v>CPU-21</v>
      </c>
      <c r="C480" s="9" t="s">
        <v>902</v>
      </c>
      <c r="D480" s="8" t="s">
        <v>1078</v>
      </c>
      <c r="E480" s="316" t="s">
        <v>30</v>
      </c>
      <c r="F480" s="10">
        <v>12</v>
      </c>
      <c r="G480" s="10">
        <f>'CPU - EDIFICAÇÃO'!G229</f>
        <v>0</v>
      </c>
      <c r="H480" s="10">
        <f>G480*F480</f>
        <v>0</v>
      </c>
      <c r="I480" s="431">
        <f t="shared" si="44"/>
        <v>0</v>
      </c>
      <c r="J480" s="431"/>
      <c r="K480" s="431"/>
      <c r="L480" s="222"/>
      <c r="M480" s="431"/>
      <c r="N480" s="349"/>
    </row>
    <row r="481" spans="1:14" ht="25.5" x14ac:dyDescent="0.2">
      <c r="A481" s="247" t="s">
        <v>2047</v>
      </c>
      <c r="B481" s="249"/>
      <c r="C481" s="249"/>
      <c r="D481" s="13" t="s">
        <v>876</v>
      </c>
      <c r="E481" s="9"/>
      <c r="F481" s="10"/>
      <c r="G481" s="10"/>
      <c r="H481" s="10"/>
      <c r="I481" s="431">
        <f t="shared" si="44"/>
        <v>0</v>
      </c>
      <c r="J481" s="431"/>
      <c r="K481" s="431"/>
      <c r="L481" s="222"/>
      <c r="M481" s="431"/>
      <c r="N481" s="349"/>
    </row>
    <row r="482" spans="1:14" ht="25.5" x14ac:dyDescent="0.2">
      <c r="A482" s="14" t="s">
        <v>2048</v>
      </c>
      <c r="B482" s="9"/>
      <c r="C482" s="9"/>
      <c r="D482" s="8" t="s">
        <v>874</v>
      </c>
      <c r="E482" s="9" t="s">
        <v>33</v>
      </c>
      <c r="F482" s="10">
        <v>76</v>
      </c>
      <c r="G482" s="10"/>
      <c r="H482" s="10">
        <f>G482*F482</f>
        <v>0</v>
      </c>
      <c r="I482" s="431">
        <f t="shared" si="44"/>
        <v>0</v>
      </c>
      <c r="J482" s="431"/>
      <c r="K482" s="431"/>
      <c r="L482" s="222"/>
      <c r="M482" s="431"/>
      <c r="N482" s="349"/>
    </row>
    <row r="483" spans="1:14" ht="39.75" customHeight="1" x14ac:dyDescent="0.2">
      <c r="A483" s="14" t="s">
        <v>2049</v>
      </c>
      <c r="B483" s="9"/>
      <c r="C483" s="9"/>
      <c r="D483" s="8" t="s">
        <v>875</v>
      </c>
      <c r="E483" s="9" t="s">
        <v>33</v>
      </c>
      <c r="F483" s="10">
        <v>176</v>
      </c>
      <c r="G483" s="10"/>
      <c r="H483" s="10">
        <f>G483*F483</f>
        <v>0</v>
      </c>
      <c r="I483" s="431">
        <f t="shared" si="44"/>
        <v>0</v>
      </c>
      <c r="J483" s="431"/>
      <c r="K483" s="431"/>
      <c r="L483" s="222"/>
      <c r="M483" s="431"/>
      <c r="N483" s="349"/>
    </row>
    <row r="484" spans="1:14" ht="39.75" customHeight="1" x14ac:dyDescent="0.2">
      <c r="A484" s="14" t="s">
        <v>2050</v>
      </c>
      <c r="B484" s="9"/>
      <c r="C484" s="9"/>
      <c r="D484" s="395" t="s">
        <v>972</v>
      </c>
      <c r="E484" s="9" t="s">
        <v>33</v>
      </c>
      <c r="F484" s="10">
        <v>718</v>
      </c>
      <c r="G484" s="10"/>
      <c r="H484" s="10">
        <f>G484*F484</f>
        <v>0</v>
      </c>
      <c r="I484" s="431">
        <f t="shared" si="44"/>
        <v>0</v>
      </c>
      <c r="J484" s="431"/>
      <c r="K484" s="431"/>
      <c r="L484" s="222"/>
      <c r="M484" s="431"/>
      <c r="N484" s="349"/>
    </row>
    <row r="485" spans="1:14" x14ac:dyDescent="0.2">
      <c r="A485" s="14"/>
      <c r="B485" s="963" t="s">
        <v>15</v>
      </c>
      <c r="C485" s="963"/>
      <c r="D485" s="963"/>
      <c r="E485" s="963"/>
      <c r="F485" s="963"/>
      <c r="G485" s="963"/>
      <c r="H485" s="12">
        <f>SUM(H456:H484)</f>
        <v>0</v>
      </c>
      <c r="I485" s="431"/>
      <c r="J485" s="431"/>
      <c r="K485" s="431"/>
      <c r="L485" s="333"/>
      <c r="M485" s="431">
        <f t="shared" si="46"/>
        <v>0</v>
      </c>
      <c r="N485" s="349"/>
    </row>
    <row r="486" spans="1:14" x14ac:dyDescent="0.2">
      <c r="A486" s="244">
        <v>21</v>
      </c>
      <c r="B486" s="195"/>
      <c r="C486" s="195"/>
      <c r="D486" s="196" t="s">
        <v>227</v>
      </c>
      <c r="E486" s="196"/>
      <c r="F486" s="196"/>
      <c r="G486" s="196"/>
      <c r="H486" s="196"/>
      <c r="I486" s="431">
        <f t="shared" si="44"/>
        <v>0</v>
      </c>
      <c r="J486" s="431"/>
      <c r="K486" s="431">
        <f t="shared" si="38"/>
        <v>0</v>
      </c>
      <c r="L486" s="469"/>
      <c r="M486" s="431">
        <f t="shared" si="46"/>
        <v>0</v>
      </c>
      <c r="N486" s="349">
        <f>H486</f>
        <v>0</v>
      </c>
    </row>
    <row r="487" spans="1:14" x14ac:dyDescent="0.2">
      <c r="A487" s="247" t="s">
        <v>891</v>
      </c>
      <c r="B487" s="245"/>
      <c r="C487" s="245"/>
      <c r="D487" s="960" t="s">
        <v>570</v>
      </c>
      <c r="E487" s="960"/>
      <c r="F487" s="960"/>
      <c r="G487" s="960"/>
      <c r="H487" s="960"/>
      <c r="I487" s="431">
        <f t="shared" si="44"/>
        <v>0</v>
      </c>
      <c r="J487" s="431"/>
      <c r="K487" s="431">
        <f t="shared" si="38"/>
        <v>0</v>
      </c>
      <c r="L487" s="471"/>
      <c r="M487" s="431">
        <f t="shared" si="46"/>
        <v>0</v>
      </c>
      <c r="N487" s="349">
        <f>H487</f>
        <v>0</v>
      </c>
    </row>
    <row r="488" spans="1:14" s="328" customFormat="1" ht="24" x14ac:dyDescent="0.2">
      <c r="A488" s="14" t="s">
        <v>892</v>
      </c>
      <c r="B488" s="365"/>
      <c r="C488" s="365"/>
      <c r="D488" s="339" t="s">
        <v>571</v>
      </c>
      <c r="E488" s="316" t="s">
        <v>445</v>
      </c>
      <c r="F488" s="10">
        <v>1</v>
      </c>
      <c r="G488" s="10"/>
      <c r="H488" s="10">
        <f>F488*G488</f>
        <v>0</v>
      </c>
      <c r="I488" s="431"/>
      <c r="J488" s="431">
        <f>H488</f>
        <v>0</v>
      </c>
      <c r="K488" s="431">
        <f t="shared" si="38"/>
        <v>0</v>
      </c>
      <c r="L488" s="477"/>
      <c r="M488" s="431">
        <f t="shared" si="46"/>
        <v>0</v>
      </c>
      <c r="N488" s="349">
        <f>H488</f>
        <v>0</v>
      </c>
    </row>
    <row r="489" spans="1:14" x14ac:dyDescent="0.2">
      <c r="A489" s="247" t="s">
        <v>893</v>
      </c>
      <c r="B489" s="366"/>
      <c r="C489" s="366"/>
      <c r="D489" s="362" t="s">
        <v>572</v>
      </c>
      <c r="E489" s="363"/>
      <c r="F489" s="364"/>
      <c r="G489" s="8"/>
      <c r="H489" s="385">
        <f>F489*G489</f>
        <v>0</v>
      </c>
      <c r="I489" s="431"/>
      <c r="J489" s="431">
        <f>H489</f>
        <v>0</v>
      </c>
      <c r="K489" s="431">
        <f t="shared" si="38"/>
        <v>0</v>
      </c>
      <c r="L489" s="477"/>
      <c r="M489" s="431">
        <f t="shared" si="46"/>
        <v>0</v>
      </c>
      <c r="N489" s="349">
        <f>H489</f>
        <v>0</v>
      </c>
    </row>
    <row r="490" spans="1:14" s="328" customFormat="1" ht="37.5" customHeight="1" x14ac:dyDescent="0.2">
      <c r="A490" s="14" t="s">
        <v>894</v>
      </c>
      <c r="B490" s="367"/>
      <c r="C490" s="367"/>
      <c r="D490" s="395" t="s">
        <v>845</v>
      </c>
      <c r="E490" s="316" t="s">
        <v>445</v>
      </c>
      <c r="F490" s="10">
        <v>1</v>
      </c>
      <c r="G490" s="10"/>
      <c r="H490" s="10">
        <f>F490*G490</f>
        <v>0</v>
      </c>
      <c r="I490" s="431"/>
      <c r="J490" s="431">
        <f>H490</f>
        <v>0</v>
      </c>
      <c r="K490" s="431">
        <f t="shared" si="38"/>
        <v>0</v>
      </c>
      <c r="L490" s="477"/>
      <c r="M490" s="431"/>
      <c r="N490" s="349"/>
    </row>
    <row r="491" spans="1:14" s="328" customFormat="1" ht="19.5" customHeight="1" x14ac:dyDescent="0.2">
      <c r="A491" s="247" t="s">
        <v>904</v>
      </c>
      <c r="B491" s="367"/>
      <c r="C491" s="367"/>
      <c r="D491" s="362" t="s">
        <v>1059</v>
      </c>
      <c r="E491" s="316"/>
      <c r="F491" s="317"/>
      <c r="G491" s="384"/>
      <c r="H491" s="385"/>
      <c r="I491" s="431"/>
      <c r="J491" s="431">
        <f>H491</f>
        <v>0</v>
      </c>
      <c r="K491" s="431"/>
      <c r="L491" s="477"/>
      <c r="M491" s="431"/>
      <c r="N491" s="349"/>
    </row>
    <row r="492" spans="1:14" s="328" customFormat="1" ht="58.5" customHeight="1" x14ac:dyDescent="0.2">
      <c r="A492" s="14" t="s">
        <v>905</v>
      </c>
      <c r="B492" s="367"/>
      <c r="C492" s="367"/>
      <c r="D492" s="395" t="s">
        <v>1060</v>
      </c>
      <c r="E492" s="316"/>
      <c r="F492" s="10">
        <v>1</v>
      </c>
      <c r="G492" s="10"/>
      <c r="H492" s="10">
        <f>F492*G492</f>
        <v>0</v>
      </c>
      <c r="I492" s="431"/>
      <c r="J492" s="431">
        <f>H492</f>
        <v>0</v>
      </c>
      <c r="K492" s="431"/>
      <c r="L492" s="477"/>
      <c r="M492" s="431"/>
      <c r="N492" s="349"/>
    </row>
    <row r="493" spans="1:14" x14ac:dyDescent="0.2">
      <c r="A493" s="574"/>
      <c r="B493" s="965" t="s">
        <v>15</v>
      </c>
      <c r="C493" s="966"/>
      <c r="D493" s="966"/>
      <c r="E493" s="966"/>
      <c r="F493" s="966"/>
      <c r="G493" s="967"/>
      <c r="H493" s="12">
        <f>SUM(H488:H492)</f>
        <v>0</v>
      </c>
      <c r="I493" s="431"/>
      <c r="J493" s="431"/>
      <c r="K493" s="431"/>
      <c r="L493" s="333"/>
      <c r="M493" s="431">
        <f>H493</f>
        <v>0</v>
      </c>
      <c r="N493" s="349"/>
    </row>
    <row r="494" spans="1:14" x14ac:dyDescent="0.2">
      <c r="A494" s="968" t="s">
        <v>887</v>
      </c>
      <c r="B494" s="969"/>
      <c r="C494" s="969"/>
      <c r="D494" s="969"/>
      <c r="E494" s="969"/>
      <c r="F494" s="969"/>
      <c r="G494" s="969"/>
      <c r="H494" s="970"/>
      <c r="I494" s="431">
        <f t="shared" si="44"/>
        <v>0</v>
      </c>
      <c r="J494" s="431"/>
      <c r="K494" s="431">
        <f t="shared" si="38"/>
        <v>0</v>
      </c>
      <c r="L494" s="333"/>
      <c r="M494" s="431">
        <f>H494</f>
        <v>0</v>
      </c>
      <c r="N494" s="349"/>
    </row>
    <row r="495" spans="1:14" ht="13.5" thickBot="1" x14ac:dyDescent="0.25">
      <c r="A495" s="574"/>
      <c r="B495" s="407"/>
      <c r="C495" s="407"/>
      <c r="D495" s="407"/>
      <c r="E495" s="407"/>
      <c r="F495" s="407"/>
      <c r="G495" s="407"/>
      <c r="H495" s="12"/>
      <c r="I495" s="431">
        <f t="shared" si="44"/>
        <v>0</v>
      </c>
      <c r="J495" s="431"/>
      <c r="K495" s="431"/>
      <c r="L495" s="333"/>
      <c r="M495" s="431"/>
      <c r="N495" s="349"/>
    </row>
    <row r="496" spans="1:14" ht="13.5" thickBot="1" x14ac:dyDescent="0.25">
      <c r="A496" s="556" t="s">
        <v>365</v>
      </c>
      <c r="B496" s="557" t="s">
        <v>1101</v>
      </c>
      <c r="C496" s="557"/>
      <c r="D496" s="557" t="s">
        <v>5</v>
      </c>
      <c r="E496" s="557" t="s">
        <v>445</v>
      </c>
      <c r="F496" s="558" t="s">
        <v>1102</v>
      </c>
      <c r="G496" s="558" t="s">
        <v>1103</v>
      </c>
      <c r="H496" s="558" t="s">
        <v>1104</v>
      </c>
      <c r="I496" s="431"/>
      <c r="J496" s="431"/>
      <c r="K496" s="431"/>
      <c r="L496" s="333"/>
      <c r="M496" s="431"/>
      <c r="N496" s="349"/>
    </row>
    <row r="497" spans="1:14" x14ac:dyDescent="0.2">
      <c r="A497" s="560">
        <v>22</v>
      </c>
      <c r="B497" s="561"/>
      <c r="C497" s="561"/>
      <c r="D497" s="562" t="s">
        <v>2505</v>
      </c>
      <c r="E497" s="561"/>
      <c r="F497" s="563"/>
      <c r="G497" s="564" t="str">
        <f>IF(B497&lt;&gt;"",IF(#REF!="NÃO ENCONTRADO",#REF!,#REF!),"")</f>
        <v/>
      </c>
      <c r="H497" s="565"/>
      <c r="I497" s="431">
        <f t="shared" si="44"/>
        <v>0</v>
      </c>
      <c r="J497" s="431"/>
      <c r="K497" s="431">
        <f t="shared" ref="K497:K555" si="47">H497</f>
        <v>0</v>
      </c>
      <c r="L497" s="333"/>
      <c r="M497" s="431"/>
      <c r="N497" s="349"/>
    </row>
    <row r="498" spans="1:14" x14ac:dyDescent="0.2">
      <c r="A498" s="575" t="s">
        <v>484</v>
      </c>
      <c r="B498" s="576"/>
      <c r="C498" s="576"/>
      <c r="D498" s="576" t="s">
        <v>2502</v>
      </c>
      <c r="E498" s="576"/>
      <c r="F498" s="577"/>
      <c r="G498" s="577" t="str">
        <f>IF(B498&lt;&gt;"",IF(#REF!="NÃO ENCONTRADO",#REF!,#REF!),"")</f>
        <v/>
      </c>
      <c r="H498" s="577"/>
      <c r="I498" s="431">
        <f t="shared" si="44"/>
        <v>0</v>
      </c>
      <c r="J498" s="431"/>
      <c r="K498" s="431">
        <f t="shared" si="47"/>
        <v>0</v>
      </c>
      <c r="L498" s="333"/>
      <c r="M498" s="431"/>
      <c r="N498" s="349"/>
    </row>
    <row r="499" spans="1:14" ht="21" x14ac:dyDescent="0.2">
      <c r="A499" s="768" t="s">
        <v>485</v>
      </c>
      <c r="B499" s="579"/>
      <c r="C499" s="579"/>
      <c r="D499" s="580" t="s">
        <v>1106</v>
      </c>
      <c r="E499" s="579" t="s">
        <v>18</v>
      </c>
      <c r="F499" s="581">
        <v>50</v>
      </c>
      <c r="G499" s="581"/>
      <c r="H499" s="581">
        <f t="shared" ref="H499:H524" si="48">F499*G499</f>
        <v>0</v>
      </c>
      <c r="I499" s="431">
        <f t="shared" si="44"/>
        <v>0</v>
      </c>
      <c r="J499" s="431"/>
      <c r="K499" s="431">
        <f t="shared" si="47"/>
        <v>0</v>
      </c>
      <c r="L499" s="333"/>
      <c r="M499" s="431"/>
      <c r="N499" s="349"/>
    </row>
    <row r="500" spans="1:14" ht="21" x14ac:dyDescent="0.2">
      <c r="A500" s="768" t="s">
        <v>1550</v>
      </c>
      <c r="B500" s="579"/>
      <c r="C500" s="579"/>
      <c r="D500" s="580" t="s">
        <v>1107</v>
      </c>
      <c r="E500" s="579" t="s">
        <v>18</v>
      </c>
      <c r="F500" s="581">
        <v>50</v>
      </c>
      <c r="G500" s="581"/>
      <c r="H500" s="581">
        <f t="shared" si="48"/>
        <v>0</v>
      </c>
      <c r="I500" s="431">
        <f t="shared" si="44"/>
        <v>0</v>
      </c>
      <c r="J500" s="431"/>
      <c r="K500" s="431">
        <f t="shared" si="47"/>
        <v>0</v>
      </c>
      <c r="L500" s="333"/>
      <c r="M500" s="431"/>
      <c r="N500" s="349"/>
    </row>
    <row r="501" spans="1:14" ht="31.5" x14ac:dyDescent="0.2">
      <c r="A501" s="768" t="s">
        <v>486</v>
      </c>
      <c r="B501" s="579"/>
      <c r="C501" s="579"/>
      <c r="D501" s="580" t="s">
        <v>1108</v>
      </c>
      <c r="E501" s="579" t="s">
        <v>18</v>
      </c>
      <c r="F501" s="581">
        <v>200</v>
      </c>
      <c r="G501" s="581"/>
      <c r="H501" s="581">
        <f t="shared" si="48"/>
        <v>0</v>
      </c>
      <c r="I501" s="431">
        <f t="shared" si="44"/>
        <v>0</v>
      </c>
      <c r="J501" s="431"/>
      <c r="K501" s="431">
        <f t="shared" si="47"/>
        <v>0</v>
      </c>
      <c r="L501" s="333"/>
      <c r="M501" s="431"/>
      <c r="N501" s="349"/>
    </row>
    <row r="502" spans="1:14" x14ac:dyDescent="0.2">
      <c r="A502" s="768" t="s">
        <v>1551</v>
      </c>
      <c r="B502" s="579"/>
      <c r="C502" s="579"/>
      <c r="D502" s="580" t="s">
        <v>1109</v>
      </c>
      <c r="E502" s="579" t="s">
        <v>689</v>
      </c>
      <c r="F502" s="581">
        <v>3</v>
      </c>
      <c r="G502" s="581"/>
      <c r="H502" s="581">
        <f t="shared" si="48"/>
        <v>0</v>
      </c>
      <c r="I502" s="431">
        <f t="shared" si="44"/>
        <v>0</v>
      </c>
      <c r="J502" s="431"/>
      <c r="K502" s="431">
        <f t="shared" si="47"/>
        <v>0</v>
      </c>
      <c r="L502" s="333"/>
      <c r="M502" s="431"/>
      <c r="N502" s="349"/>
    </row>
    <row r="503" spans="1:14" x14ac:dyDescent="0.2">
      <c r="A503" s="768" t="s">
        <v>487</v>
      </c>
      <c r="B503" s="579"/>
      <c r="C503" s="579"/>
      <c r="D503" s="580" t="s">
        <v>1110</v>
      </c>
      <c r="E503" s="579" t="s">
        <v>689</v>
      </c>
      <c r="F503" s="581">
        <v>1</v>
      </c>
      <c r="G503" s="581"/>
      <c r="H503" s="581">
        <f t="shared" si="48"/>
        <v>0</v>
      </c>
      <c r="I503" s="431">
        <f t="shared" si="44"/>
        <v>0</v>
      </c>
      <c r="J503" s="431"/>
      <c r="K503" s="431">
        <f t="shared" si="47"/>
        <v>0</v>
      </c>
      <c r="L503" s="333"/>
      <c r="M503" s="431"/>
      <c r="N503" s="349"/>
    </row>
    <row r="504" spans="1:14" x14ac:dyDescent="0.2">
      <c r="A504" s="768" t="s">
        <v>1552</v>
      </c>
      <c r="B504" s="579"/>
      <c r="C504" s="579"/>
      <c r="D504" s="580" t="s">
        <v>697</v>
      </c>
      <c r="E504" s="579" t="s">
        <v>30</v>
      </c>
      <c r="F504" s="581">
        <v>120</v>
      </c>
      <c r="G504" s="581"/>
      <c r="H504" s="581">
        <f t="shared" si="48"/>
        <v>0</v>
      </c>
      <c r="I504" s="431">
        <f t="shared" si="44"/>
        <v>0</v>
      </c>
      <c r="J504" s="431"/>
      <c r="K504" s="431">
        <f t="shared" si="47"/>
        <v>0</v>
      </c>
      <c r="L504" s="333"/>
      <c r="M504" s="431"/>
      <c r="N504" s="349"/>
    </row>
    <row r="505" spans="1:14" x14ac:dyDescent="0.2">
      <c r="A505" s="768" t="s">
        <v>488</v>
      </c>
      <c r="B505" s="579"/>
      <c r="C505" s="579"/>
      <c r="D505" s="580" t="s">
        <v>1111</v>
      </c>
      <c r="E505" s="579" t="s">
        <v>30</v>
      </c>
      <c r="F505" s="581">
        <v>600</v>
      </c>
      <c r="G505" s="581"/>
      <c r="H505" s="581">
        <f t="shared" si="48"/>
        <v>0</v>
      </c>
      <c r="I505" s="431">
        <f t="shared" si="44"/>
        <v>0</v>
      </c>
      <c r="J505" s="431"/>
      <c r="K505" s="431">
        <f t="shared" si="47"/>
        <v>0</v>
      </c>
      <c r="L505" s="333"/>
      <c r="M505" s="431"/>
      <c r="N505" s="349"/>
    </row>
    <row r="506" spans="1:14" ht="21" x14ac:dyDescent="0.2">
      <c r="A506" s="768" t="s">
        <v>1553</v>
      </c>
      <c r="B506" s="579"/>
      <c r="C506" s="579"/>
      <c r="D506" s="580" t="s">
        <v>1112</v>
      </c>
      <c r="E506" s="579" t="s">
        <v>30</v>
      </c>
      <c r="F506" s="581">
        <v>200</v>
      </c>
      <c r="G506" s="581"/>
      <c r="H506" s="581">
        <f t="shared" si="48"/>
        <v>0</v>
      </c>
      <c r="I506" s="431">
        <f t="shared" si="44"/>
        <v>0</v>
      </c>
      <c r="J506" s="431"/>
      <c r="K506" s="431">
        <f t="shared" si="47"/>
        <v>0</v>
      </c>
      <c r="L506" s="333"/>
      <c r="M506" s="431"/>
      <c r="N506" s="349"/>
    </row>
    <row r="507" spans="1:14" ht="21" x14ac:dyDescent="0.2">
      <c r="A507" s="768" t="s">
        <v>489</v>
      </c>
      <c r="B507" s="579"/>
      <c r="C507" s="579"/>
      <c r="D507" s="580" t="s">
        <v>1113</v>
      </c>
      <c r="E507" s="579" t="s">
        <v>30</v>
      </c>
      <c r="F507" s="581">
        <v>200</v>
      </c>
      <c r="G507" s="581"/>
      <c r="H507" s="581">
        <f t="shared" si="48"/>
        <v>0</v>
      </c>
      <c r="I507" s="431">
        <f t="shared" si="44"/>
        <v>0</v>
      </c>
      <c r="J507" s="431"/>
      <c r="K507" s="431">
        <f t="shared" si="47"/>
        <v>0</v>
      </c>
      <c r="L507" s="333"/>
      <c r="M507" s="431"/>
      <c r="N507" s="349"/>
    </row>
    <row r="508" spans="1:14" x14ac:dyDescent="0.2">
      <c r="A508" s="768" t="s">
        <v>1554</v>
      </c>
      <c r="B508" s="579"/>
      <c r="C508" s="579"/>
      <c r="D508" s="601" t="s">
        <v>1114</v>
      </c>
      <c r="E508" s="579" t="s">
        <v>18</v>
      </c>
      <c r="F508" s="581">
        <v>6</v>
      </c>
      <c r="G508" s="581"/>
      <c r="H508" s="581">
        <f t="shared" si="48"/>
        <v>0</v>
      </c>
      <c r="I508" s="431">
        <f t="shared" si="44"/>
        <v>0</v>
      </c>
      <c r="J508" s="431"/>
      <c r="K508" s="431">
        <f t="shared" si="47"/>
        <v>0</v>
      </c>
      <c r="L508" s="333"/>
      <c r="M508" s="431"/>
      <c r="N508" s="349"/>
    </row>
    <row r="509" spans="1:14" ht="31.5" x14ac:dyDescent="0.2">
      <c r="A509" s="768" t="s">
        <v>895</v>
      </c>
      <c r="B509" s="579"/>
      <c r="C509" s="579"/>
      <c r="D509" s="580" t="s">
        <v>1115</v>
      </c>
      <c r="E509" s="579" t="s">
        <v>689</v>
      </c>
      <c r="F509" s="581">
        <v>2</v>
      </c>
      <c r="G509" s="581"/>
      <c r="H509" s="581">
        <f t="shared" si="48"/>
        <v>0</v>
      </c>
      <c r="I509" s="431">
        <f t="shared" si="44"/>
        <v>0</v>
      </c>
      <c r="J509" s="431"/>
      <c r="K509" s="431">
        <f t="shared" si="47"/>
        <v>0</v>
      </c>
      <c r="L509" s="333"/>
      <c r="M509" s="431"/>
      <c r="N509" s="349"/>
    </row>
    <row r="510" spans="1:14" ht="21" x14ac:dyDescent="0.2">
      <c r="A510" s="768" t="s">
        <v>1555</v>
      </c>
      <c r="B510" s="579"/>
      <c r="C510" s="579"/>
      <c r="D510" s="580" t="s">
        <v>1116</v>
      </c>
      <c r="E510" s="579" t="s">
        <v>18</v>
      </c>
      <c r="F510" s="581">
        <v>6</v>
      </c>
      <c r="G510" s="581"/>
      <c r="H510" s="581">
        <f t="shared" si="48"/>
        <v>0</v>
      </c>
      <c r="I510" s="431">
        <f t="shared" si="44"/>
        <v>0</v>
      </c>
      <c r="J510" s="431"/>
      <c r="K510" s="431">
        <f t="shared" si="47"/>
        <v>0</v>
      </c>
      <c r="L510" s="333"/>
      <c r="M510" s="431"/>
      <c r="N510" s="349"/>
    </row>
    <row r="511" spans="1:14" x14ac:dyDescent="0.2">
      <c r="A511" s="768" t="s">
        <v>896</v>
      </c>
      <c r="B511" s="579"/>
      <c r="C511" s="579"/>
      <c r="D511" s="601" t="s">
        <v>1117</v>
      </c>
      <c r="E511" s="579" t="s">
        <v>18</v>
      </c>
      <c r="F511" s="581">
        <v>2</v>
      </c>
      <c r="G511" s="581"/>
      <c r="H511" s="581">
        <f t="shared" si="48"/>
        <v>0</v>
      </c>
      <c r="I511" s="431">
        <f t="shared" si="44"/>
        <v>0</v>
      </c>
      <c r="J511" s="431"/>
      <c r="K511" s="431">
        <f t="shared" si="47"/>
        <v>0</v>
      </c>
      <c r="L511" s="333"/>
      <c r="M511" s="431"/>
      <c r="N511" s="349"/>
    </row>
    <row r="512" spans="1:14" x14ac:dyDescent="0.2">
      <c r="A512" s="768" t="s">
        <v>1556</v>
      </c>
      <c r="B512" s="579"/>
      <c r="C512" s="579"/>
      <c r="D512" s="601" t="s">
        <v>238</v>
      </c>
      <c r="E512" s="579" t="s">
        <v>18</v>
      </c>
      <c r="F512" s="581">
        <v>5</v>
      </c>
      <c r="G512" s="581"/>
      <c r="H512" s="581">
        <f t="shared" si="48"/>
        <v>0</v>
      </c>
      <c r="I512" s="431">
        <f t="shared" si="44"/>
        <v>0</v>
      </c>
      <c r="J512" s="431"/>
      <c r="K512" s="431">
        <f t="shared" si="47"/>
        <v>0</v>
      </c>
      <c r="L512" s="333"/>
      <c r="M512" s="431"/>
      <c r="N512" s="349"/>
    </row>
    <row r="513" spans="1:14" ht="31.5" x14ac:dyDescent="0.2">
      <c r="A513" s="768" t="s">
        <v>897</v>
      </c>
      <c r="B513" s="594"/>
      <c r="C513" s="579"/>
      <c r="D513" s="595" t="s">
        <v>1118</v>
      </c>
      <c r="E513" s="594" t="s">
        <v>18</v>
      </c>
      <c r="F513" s="596">
        <v>4</v>
      </c>
      <c r="G513" s="596"/>
      <c r="H513" s="581">
        <f t="shared" si="48"/>
        <v>0</v>
      </c>
      <c r="I513" s="431">
        <f t="shared" si="44"/>
        <v>0</v>
      </c>
      <c r="J513" s="431"/>
      <c r="K513" s="431">
        <f t="shared" si="47"/>
        <v>0</v>
      </c>
      <c r="L513" s="333"/>
      <c r="M513" s="431"/>
      <c r="N513" s="349"/>
    </row>
    <row r="514" spans="1:14" x14ac:dyDescent="0.2">
      <c r="A514" s="768" t="s">
        <v>1557</v>
      </c>
      <c r="B514" s="579"/>
      <c r="C514" s="579"/>
      <c r="D514" s="601" t="s">
        <v>1119</v>
      </c>
      <c r="E514" s="579" t="s">
        <v>18</v>
      </c>
      <c r="F514" s="581">
        <v>4</v>
      </c>
      <c r="G514" s="581"/>
      <c r="H514" s="581">
        <f t="shared" si="48"/>
        <v>0</v>
      </c>
      <c r="I514" s="431">
        <f t="shared" si="44"/>
        <v>0</v>
      </c>
      <c r="J514" s="431"/>
      <c r="K514" s="431">
        <f t="shared" si="47"/>
        <v>0</v>
      </c>
      <c r="L514" s="333"/>
      <c r="M514" s="431"/>
      <c r="N514" s="349"/>
    </row>
    <row r="515" spans="1:14" x14ac:dyDescent="0.2">
      <c r="A515" s="768" t="s">
        <v>898</v>
      </c>
      <c r="B515" s="579"/>
      <c r="C515" s="579"/>
      <c r="D515" s="601" t="s">
        <v>1120</v>
      </c>
      <c r="E515" s="579" t="s">
        <v>18</v>
      </c>
      <c r="F515" s="581">
        <v>2</v>
      </c>
      <c r="G515" s="581"/>
      <c r="H515" s="581">
        <f t="shared" si="48"/>
        <v>0</v>
      </c>
      <c r="I515" s="431">
        <f t="shared" si="44"/>
        <v>0</v>
      </c>
      <c r="J515" s="431"/>
      <c r="K515" s="431">
        <f t="shared" si="47"/>
        <v>0</v>
      </c>
      <c r="L515" s="333"/>
      <c r="M515" s="431"/>
      <c r="N515" s="349"/>
    </row>
    <row r="516" spans="1:14" ht="21" x14ac:dyDescent="0.2">
      <c r="A516" s="768" t="s">
        <v>1558</v>
      </c>
      <c r="B516" s="579"/>
      <c r="C516" s="579"/>
      <c r="D516" s="580" t="s">
        <v>1121</v>
      </c>
      <c r="E516" s="579" t="s">
        <v>30</v>
      </c>
      <c r="F516" s="581">
        <v>20</v>
      </c>
      <c r="G516" s="581"/>
      <c r="H516" s="581">
        <f t="shared" si="48"/>
        <v>0</v>
      </c>
      <c r="I516" s="431">
        <f t="shared" si="44"/>
        <v>0</v>
      </c>
      <c r="J516" s="431"/>
      <c r="K516" s="431">
        <f t="shared" si="47"/>
        <v>0</v>
      </c>
      <c r="L516" s="333"/>
      <c r="M516" s="431"/>
      <c r="N516" s="349"/>
    </row>
    <row r="517" spans="1:14" x14ac:dyDescent="0.2">
      <c r="A517" s="768" t="s">
        <v>1559</v>
      </c>
      <c r="B517" s="579"/>
      <c r="C517" s="579"/>
      <c r="D517" s="601" t="s">
        <v>1122</v>
      </c>
      <c r="E517" s="579" t="s">
        <v>30</v>
      </c>
      <c r="F517" s="581">
        <v>20</v>
      </c>
      <c r="G517" s="581"/>
      <c r="H517" s="581">
        <f t="shared" si="48"/>
        <v>0</v>
      </c>
      <c r="I517" s="431">
        <f t="shared" si="44"/>
        <v>0</v>
      </c>
      <c r="J517" s="431"/>
      <c r="K517" s="431">
        <f t="shared" si="47"/>
        <v>0</v>
      </c>
      <c r="L517" s="333"/>
      <c r="M517" s="431"/>
      <c r="N517" s="349"/>
    </row>
    <row r="518" spans="1:14" x14ac:dyDescent="0.2">
      <c r="A518" s="768" t="s">
        <v>1560</v>
      </c>
      <c r="B518" s="579"/>
      <c r="C518" s="579"/>
      <c r="D518" s="601" t="s">
        <v>1123</v>
      </c>
      <c r="E518" s="579" t="s">
        <v>30</v>
      </c>
      <c r="F518" s="581">
        <v>250</v>
      </c>
      <c r="G518" s="581"/>
      <c r="H518" s="581">
        <f t="shared" si="48"/>
        <v>0</v>
      </c>
      <c r="I518" s="431">
        <f t="shared" si="44"/>
        <v>0</v>
      </c>
      <c r="J518" s="431"/>
      <c r="K518" s="431">
        <f t="shared" si="47"/>
        <v>0</v>
      </c>
      <c r="L518" s="333"/>
      <c r="M518" s="431"/>
      <c r="N518" s="349"/>
    </row>
    <row r="519" spans="1:14" x14ac:dyDescent="0.2">
      <c r="A519" s="768" t="s">
        <v>1561</v>
      </c>
      <c r="B519" s="579"/>
      <c r="C519" s="579"/>
      <c r="D519" s="601" t="s">
        <v>239</v>
      </c>
      <c r="E519" s="579" t="s">
        <v>18</v>
      </c>
      <c r="F519" s="581">
        <v>5</v>
      </c>
      <c r="G519" s="581"/>
      <c r="H519" s="581">
        <f t="shared" si="48"/>
        <v>0</v>
      </c>
      <c r="I519" s="431">
        <f t="shared" si="44"/>
        <v>0</v>
      </c>
      <c r="J519" s="431"/>
      <c r="K519" s="431">
        <f t="shared" si="47"/>
        <v>0</v>
      </c>
      <c r="L519" s="333"/>
      <c r="M519" s="431"/>
      <c r="N519" s="349"/>
    </row>
    <row r="520" spans="1:14" x14ac:dyDescent="0.2">
      <c r="A520" s="768" t="s">
        <v>1562</v>
      </c>
      <c r="B520" s="579"/>
      <c r="C520" s="579"/>
      <c r="D520" s="601" t="s">
        <v>1124</v>
      </c>
      <c r="E520" s="579" t="s">
        <v>18</v>
      </c>
      <c r="F520" s="581">
        <v>6</v>
      </c>
      <c r="G520" s="581"/>
      <c r="H520" s="581">
        <f t="shared" si="48"/>
        <v>0</v>
      </c>
      <c r="I520" s="431">
        <f t="shared" si="44"/>
        <v>0</v>
      </c>
      <c r="J520" s="431"/>
      <c r="K520" s="431">
        <f t="shared" si="47"/>
        <v>0</v>
      </c>
      <c r="L520" s="333"/>
      <c r="M520" s="431"/>
      <c r="N520" s="349"/>
    </row>
    <row r="521" spans="1:14" ht="21" x14ac:dyDescent="0.2">
      <c r="A521" s="768" t="s">
        <v>1563</v>
      </c>
      <c r="B521" s="579"/>
      <c r="C521" s="579"/>
      <c r="D521" s="580" t="s">
        <v>698</v>
      </c>
      <c r="E521" s="579" t="s">
        <v>18</v>
      </c>
      <c r="F521" s="581">
        <v>1</v>
      </c>
      <c r="G521" s="581"/>
      <c r="H521" s="581">
        <f t="shared" si="48"/>
        <v>0</v>
      </c>
      <c r="I521" s="431">
        <f t="shared" si="44"/>
        <v>0</v>
      </c>
      <c r="J521" s="431"/>
      <c r="K521" s="431">
        <f t="shared" si="47"/>
        <v>0</v>
      </c>
      <c r="L521" s="333"/>
      <c r="M521" s="431"/>
      <c r="N521" s="349"/>
    </row>
    <row r="522" spans="1:14" x14ac:dyDescent="0.2">
      <c r="A522" s="768" t="s">
        <v>1564</v>
      </c>
      <c r="B522" s="579"/>
      <c r="C522" s="579"/>
      <c r="D522" s="601" t="s">
        <v>1126</v>
      </c>
      <c r="E522" s="579" t="s">
        <v>18</v>
      </c>
      <c r="F522" s="581">
        <v>10</v>
      </c>
      <c r="G522" s="581"/>
      <c r="H522" s="581">
        <f t="shared" si="48"/>
        <v>0</v>
      </c>
      <c r="I522" s="431">
        <f t="shared" si="44"/>
        <v>0</v>
      </c>
      <c r="J522" s="431"/>
      <c r="K522" s="431">
        <f t="shared" si="47"/>
        <v>0</v>
      </c>
      <c r="L522" s="333"/>
      <c r="M522" s="431"/>
      <c r="N522" s="349"/>
    </row>
    <row r="523" spans="1:14" ht="63" x14ac:dyDescent="0.2">
      <c r="A523" s="768" t="s">
        <v>1565</v>
      </c>
      <c r="B523" s="582" t="str">
        <f>'CPU - ELETRICA'!B39</f>
        <v>CCU-E-02</v>
      </c>
      <c r="C523" s="582" t="s">
        <v>902</v>
      </c>
      <c r="D523" s="580" t="s">
        <v>1128</v>
      </c>
      <c r="E523" s="769" t="s">
        <v>18</v>
      </c>
      <c r="F523" s="581">
        <v>1</v>
      </c>
      <c r="G523" s="581">
        <f>'CPU - ELETRICA'!G55</f>
        <v>0</v>
      </c>
      <c r="H523" s="581">
        <f t="shared" si="48"/>
        <v>0</v>
      </c>
      <c r="I523" s="431">
        <f t="shared" si="44"/>
        <v>0</v>
      </c>
      <c r="J523" s="431"/>
      <c r="K523" s="431">
        <f t="shared" si="47"/>
        <v>0</v>
      </c>
      <c r="L523" s="333"/>
      <c r="M523" s="431"/>
      <c r="N523" s="349"/>
    </row>
    <row r="524" spans="1:14" ht="42" x14ac:dyDescent="0.2">
      <c r="A524" s="768" t="s">
        <v>1566</v>
      </c>
      <c r="B524" s="582" t="str">
        <f>'CPU - ELETRICA'!B57</f>
        <v>CCU-E-03</v>
      </c>
      <c r="C524" s="582" t="s">
        <v>902</v>
      </c>
      <c r="D524" s="580" t="s">
        <v>1130</v>
      </c>
      <c r="E524" s="579" t="s">
        <v>18</v>
      </c>
      <c r="F524" s="581">
        <v>1</v>
      </c>
      <c r="G524" s="581">
        <f>'CPU - ELETRICA'!G60</f>
        <v>0</v>
      </c>
      <c r="H524" s="581">
        <f t="shared" si="48"/>
        <v>0</v>
      </c>
      <c r="I524" s="431">
        <f t="shared" si="44"/>
        <v>0</v>
      </c>
      <c r="J524" s="431"/>
      <c r="K524" s="431">
        <f t="shared" si="47"/>
        <v>0</v>
      </c>
      <c r="L524" s="333"/>
      <c r="M524" s="431"/>
      <c r="N524" s="349"/>
    </row>
    <row r="525" spans="1:14" x14ac:dyDescent="0.2">
      <c r="A525" s="770"/>
      <c r="B525" s="770"/>
      <c r="C525" s="770"/>
      <c r="D525" s="771" t="s">
        <v>1131</v>
      </c>
      <c r="E525" s="770"/>
      <c r="F525" s="770"/>
      <c r="G525" s="772" t="str">
        <f>IF(B525&lt;&gt;"",IF(#REF!="NÃO ENCONTRADO",H525,#REF!),"")</f>
        <v/>
      </c>
      <c r="H525" s="772">
        <f>SUM(H499:H524)</f>
        <v>0</v>
      </c>
      <c r="I525" s="431"/>
      <c r="J525" s="431"/>
      <c r="K525" s="431"/>
      <c r="L525" s="333"/>
      <c r="M525" s="431"/>
      <c r="N525" s="349"/>
    </row>
    <row r="526" spans="1:14" x14ac:dyDescent="0.2">
      <c r="A526" s="773" t="s">
        <v>490</v>
      </c>
      <c r="B526" s="774"/>
      <c r="C526" s="774"/>
      <c r="D526" s="775" t="s">
        <v>1132</v>
      </c>
      <c r="E526" s="776"/>
      <c r="F526" s="777"/>
      <c r="G526" s="777" t="str">
        <f>IF(B526&lt;&gt;"",IF(#REF!="NÃO ENCONTRADO",#REF!,#REF!),"")</f>
        <v/>
      </c>
      <c r="H526" s="777"/>
      <c r="I526" s="431">
        <f t="shared" ref="I526:I587" si="49">H526</f>
        <v>0</v>
      </c>
      <c r="J526" s="431"/>
      <c r="K526" s="431">
        <f t="shared" si="47"/>
        <v>0</v>
      </c>
      <c r="L526" s="333"/>
      <c r="M526" s="431"/>
      <c r="N526" s="349"/>
    </row>
    <row r="527" spans="1:14" ht="21" x14ac:dyDescent="0.2">
      <c r="A527" s="578" t="s">
        <v>491</v>
      </c>
      <c r="B527" s="579"/>
      <c r="C527" s="579"/>
      <c r="D527" s="580" t="s">
        <v>1106</v>
      </c>
      <c r="E527" s="579" t="s">
        <v>18</v>
      </c>
      <c r="F527" s="581">
        <v>50</v>
      </c>
      <c r="G527" s="581"/>
      <c r="H527" s="581">
        <f t="shared" ref="H527:H544" si="50">F527*G527</f>
        <v>0</v>
      </c>
      <c r="I527" s="431">
        <f t="shared" si="49"/>
        <v>0</v>
      </c>
      <c r="J527" s="431"/>
      <c r="K527" s="431">
        <f t="shared" si="47"/>
        <v>0</v>
      </c>
      <c r="L527" s="333"/>
      <c r="M527" s="431"/>
      <c r="N527" s="349"/>
    </row>
    <row r="528" spans="1:14" ht="21" x14ac:dyDescent="0.2">
      <c r="A528" s="578" t="s">
        <v>1567</v>
      </c>
      <c r="B528" s="579"/>
      <c r="C528" s="579"/>
      <c r="D528" s="580" t="s">
        <v>1107</v>
      </c>
      <c r="E528" s="579" t="s">
        <v>18</v>
      </c>
      <c r="F528" s="581">
        <v>50</v>
      </c>
      <c r="G528" s="581"/>
      <c r="H528" s="581">
        <f t="shared" si="50"/>
        <v>0</v>
      </c>
      <c r="I528" s="431">
        <f t="shared" si="49"/>
        <v>0</v>
      </c>
      <c r="J528" s="431"/>
      <c r="K528" s="431">
        <f t="shared" si="47"/>
        <v>0</v>
      </c>
      <c r="L528" s="333"/>
      <c r="M528" s="431"/>
      <c r="N528" s="349"/>
    </row>
    <row r="529" spans="1:14" ht="31.5" x14ac:dyDescent="0.2">
      <c r="A529" s="578" t="s">
        <v>1568</v>
      </c>
      <c r="B529" s="579"/>
      <c r="C529" s="579"/>
      <c r="D529" s="580" t="s">
        <v>1133</v>
      </c>
      <c r="E529" s="579" t="s">
        <v>18</v>
      </c>
      <c r="F529" s="581">
        <v>300</v>
      </c>
      <c r="G529" s="581"/>
      <c r="H529" s="581">
        <f t="shared" si="50"/>
        <v>0</v>
      </c>
      <c r="I529" s="431">
        <f t="shared" si="49"/>
        <v>0</v>
      </c>
      <c r="J529" s="431"/>
      <c r="K529" s="431">
        <f t="shared" si="47"/>
        <v>0</v>
      </c>
      <c r="L529" s="333"/>
      <c r="M529" s="431"/>
      <c r="N529" s="349"/>
    </row>
    <row r="530" spans="1:14" x14ac:dyDescent="0.2">
      <c r="A530" s="578" t="s">
        <v>1569</v>
      </c>
      <c r="B530" s="579"/>
      <c r="C530" s="579"/>
      <c r="D530" s="580" t="s">
        <v>1109</v>
      </c>
      <c r="E530" s="579" t="s">
        <v>689</v>
      </c>
      <c r="F530" s="581">
        <v>1</v>
      </c>
      <c r="G530" s="581"/>
      <c r="H530" s="581">
        <f t="shared" si="50"/>
        <v>0</v>
      </c>
      <c r="I530" s="431">
        <f t="shared" si="49"/>
        <v>0</v>
      </c>
      <c r="J530" s="431"/>
      <c r="K530" s="431">
        <f t="shared" si="47"/>
        <v>0</v>
      </c>
      <c r="L530" s="333"/>
      <c r="M530" s="431"/>
      <c r="N530" s="349"/>
    </row>
    <row r="531" spans="1:14" x14ac:dyDescent="0.2">
      <c r="A531" s="578" t="s">
        <v>1570</v>
      </c>
      <c r="B531" s="579"/>
      <c r="C531" s="579"/>
      <c r="D531" s="580" t="s">
        <v>1110</v>
      </c>
      <c r="E531" s="579" t="s">
        <v>689</v>
      </c>
      <c r="F531" s="581">
        <v>0.5</v>
      </c>
      <c r="G531" s="581"/>
      <c r="H531" s="581">
        <f t="shared" si="50"/>
        <v>0</v>
      </c>
      <c r="I531" s="431">
        <f t="shared" si="49"/>
        <v>0</v>
      </c>
      <c r="J531" s="431"/>
      <c r="K531" s="431">
        <f t="shared" si="47"/>
        <v>0</v>
      </c>
      <c r="L531" s="333"/>
      <c r="M531" s="431"/>
      <c r="N531" s="349"/>
    </row>
    <row r="532" spans="1:14" ht="31.5" x14ac:dyDescent="0.2">
      <c r="A532" s="578" t="s">
        <v>1571</v>
      </c>
      <c r="B532" s="579"/>
      <c r="C532" s="579"/>
      <c r="D532" s="580" t="s">
        <v>1115</v>
      </c>
      <c r="E532" s="579" t="s">
        <v>689</v>
      </c>
      <c r="F532" s="581">
        <v>1</v>
      </c>
      <c r="G532" s="581"/>
      <c r="H532" s="581">
        <f t="shared" si="50"/>
        <v>0</v>
      </c>
      <c r="I532" s="431">
        <f t="shared" si="49"/>
        <v>0</v>
      </c>
      <c r="J532" s="431"/>
      <c r="K532" s="431">
        <f t="shared" si="47"/>
        <v>0</v>
      </c>
      <c r="L532" s="333"/>
      <c r="M532" s="431"/>
      <c r="N532" s="349"/>
    </row>
    <row r="533" spans="1:14" x14ac:dyDescent="0.2">
      <c r="A533" s="578" t="s">
        <v>1572</v>
      </c>
      <c r="B533" s="579"/>
      <c r="C533" s="579"/>
      <c r="D533" s="580" t="s">
        <v>1134</v>
      </c>
      <c r="E533" s="579" t="s">
        <v>30</v>
      </c>
      <c r="F533" s="581">
        <v>525</v>
      </c>
      <c r="G533" s="581"/>
      <c r="H533" s="581">
        <f t="shared" si="50"/>
        <v>0</v>
      </c>
      <c r="I533" s="431">
        <f t="shared" si="49"/>
        <v>0</v>
      </c>
      <c r="J533" s="431"/>
      <c r="K533" s="431">
        <f t="shared" si="47"/>
        <v>0</v>
      </c>
      <c r="L533" s="333"/>
      <c r="M533" s="431"/>
      <c r="N533" s="349"/>
    </row>
    <row r="534" spans="1:14" ht="21" x14ac:dyDescent="0.2">
      <c r="A534" s="578" t="s">
        <v>1573</v>
      </c>
      <c r="B534" s="579"/>
      <c r="C534" s="579"/>
      <c r="D534" s="580" t="s">
        <v>1135</v>
      </c>
      <c r="E534" s="579" t="s">
        <v>30</v>
      </c>
      <c r="F534" s="581">
        <v>175</v>
      </c>
      <c r="G534" s="581"/>
      <c r="H534" s="581">
        <f t="shared" si="50"/>
        <v>0</v>
      </c>
      <c r="I534" s="431">
        <f t="shared" si="49"/>
        <v>0</v>
      </c>
      <c r="J534" s="431"/>
      <c r="K534" s="431">
        <f t="shared" si="47"/>
        <v>0</v>
      </c>
      <c r="L534" s="333"/>
      <c r="M534" s="431"/>
      <c r="N534" s="349"/>
    </row>
    <row r="535" spans="1:14" ht="21" x14ac:dyDescent="0.2">
      <c r="A535" s="578" t="s">
        <v>1574</v>
      </c>
      <c r="B535" s="579"/>
      <c r="C535" s="579"/>
      <c r="D535" s="580" t="s">
        <v>1136</v>
      </c>
      <c r="E535" s="579" t="s">
        <v>30</v>
      </c>
      <c r="F535" s="581">
        <v>175</v>
      </c>
      <c r="G535" s="581"/>
      <c r="H535" s="581">
        <f t="shared" si="50"/>
        <v>0</v>
      </c>
      <c r="I535" s="431">
        <f t="shared" si="49"/>
        <v>0</v>
      </c>
      <c r="J535" s="431"/>
      <c r="K535" s="431">
        <f t="shared" si="47"/>
        <v>0</v>
      </c>
      <c r="L535" s="333"/>
      <c r="M535" s="431"/>
      <c r="N535" s="349"/>
    </row>
    <row r="536" spans="1:14" ht="31.5" x14ac:dyDescent="0.2">
      <c r="A536" s="578" t="s">
        <v>1575</v>
      </c>
      <c r="B536" s="579"/>
      <c r="C536" s="579"/>
      <c r="D536" s="580" t="s">
        <v>1137</v>
      </c>
      <c r="E536" s="579" t="s">
        <v>18</v>
      </c>
      <c r="F536" s="581">
        <v>7</v>
      </c>
      <c r="G536" s="581"/>
      <c r="H536" s="581">
        <f t="shared" si="50"/>
        <v>0</v>
      </c>
      <c r="I536" s="431">
        <f t="shared" si="49"/>
        <v>0</v>
      </c>
      <c r="J536" s="431"/>
      <c r="K536" s="431">
        <f t="shared" si="47"/>
        <v>0</v>
      </c>
      <c r="L536" s="333"/>
      <c r="M536" s="431"/>
      <c r="N536" s="349"/>
    </row>
    <row r="537" spans="1:14" x14ac:dyDescent="0.2">
      <c r="A537" s="578" t="s">
        <v>1576</v>
      </c>
      <c r="B537" s="579"/>
      <c r="C537" s="579"/>
      <c r="D537" s="580" t="s">
        <v>1138</v>
      </c>
      <c r="E537" s="579" t="s">
        <v>18</v>
      </c>
      <c r="F537" s="581">
        <v>2</v>
      </c>
      <c r="G537" s="581"/>
      <c r="H537" s="581">
        <f t="shared" si="50"/>
        <v>0</v>
      </c>
      <c r="I537" s="431">
        <f t="shared" si="49"/>
        <v>0</v>
      </c>
      <c r="J537" s="431"/>
      <c r="K537" s="431">
        <f t="shared" si="47"/>
        <v>0</v>
      </c>
      <c r="L537" s="333"/>
      <c r="M537" s="431"/>
      <c r="N537" s="349"/>
    </row>
    <row r="538" spans="1:14" x14ac:dyDescent="0.2">
      <c r="A538" s="578" t="s">
        <v>1577</v>
      </c>
      <c r="B538" s="599"/>
      <c r="C538" s="579"/>
      <c r="D538" s="580" t="s">
        <v>1139</v>
      </c>
      <c r="E538" s="599" t="s">
        <v>18</v>
      </c>
      <c r="F538" s="876">
        <v>4</v>
      </c>
      <c r="G538" s="876"/>
      <c r="H538" s="581">
        <f t="shared" si="50"/>
        <v>0</v>
      </c>
      <c r="I538" s="431">
        <f t="shared" si="49"/>
        <v>0</v>
      </c>
      <c r="J538" s="431"/>
      <c r="K538" s="431">
        <f t="shared" si="47"/>
        <v>0</v>
      </c>
      <c r="L538" s="333"/>
      <c r="M538" s="431"/>
      <c r="N538" s="349"/>
    </row>
    <row r="539" spans="1:14" x14ac:dyDescent="0.2">
      <c r="A539" s="578" t="s">
        <v>1578</v>
      </c>
      <c r="B539" s="579"/>
      <c r="C539" s="579"/>
      <c r="D539" s="580" t="s">
        <v>1140</v>
      </c>
      <c r="E539" s="579" t="s">
        <v>30</v>
      </c>
      <c r="F539" s="581">
        <v>200</v>
      </c>
      <c r="G539" s="581"/>
      <c r="H539" s="581">
        <f>F539*G539</f>
        <v>0</v>
      </c>
      <c r="I539" s="431">
        <f t="shared" si="49"/>
        <v>0</v>
      </c>
      <c r="J539" s="431"/>
      <c r="K539" s="431">
        <f t="shared" si="47"/>
        <v>0</v>
      </c>
      <c r="L539" s="333"/>
      <c r="M539" s="431"/>
      <c r="N539" s="349"/>
    </row>
    <row r="540" spans="1:14" x14ac:dyDescent="0.2">
      <c r="A540" s="578" t="s">
        <v>1579</v>
      </c>
      <c r="B540" s="579"/>
      <c r="C540" s="579"/>
      <c r="D540" s="580" t="s">
        <v>1141</v>
      </c>
      <c r="E540" s="579" t="s">
        <v>30</v>
      </c>
      <c r="F540" s="581">
        <v>25</v>
      </c>
      <c r="G540" s="581"/>
      <c r="H540" s="581">
        <f t="shared" si="50"/>
        <v>0</v>
      </c>
      <c r="I540" s="431">
        <f t="shared" si="49"/>
        <v>0</v>
      </c>
      <c r="J540" s="431"/>
      <c r="K540" s="431">
        <f t="shared" si="47"/>
        <v>0</v>
      </c>
      <c r="L540" s="333"/>
      <c r="M540" s="431"/>
      <c r="N540" s="349"/>
    </row>
    <row r="541" spans="1:14" x14ac:dyDescent="0.2">
      <c r="A541" s="578" t="s">
        <v>1580</v>
      </c>
      <c r="B541" s="579"/>
      <c r="C541" s="579"/>
      <c r="D541" s="601" t="s">
        <v>1142</v>
      </c>
      <c r="E541" s="579" t="s">
        <v>18</v>
      </c>
      <c r="F541" s="581">
        <v>6</v>
      </c>
      <c r="G541" s="581"/>
      <c r="H541" s="581">
        <f t="shared" si="50"/>
        <v>0</v>
      </c>
      <c r="I541" s="431">
        <f t="shared" si="49"/>
        <v>0</v>
      </c>
      <c r="J541" s="431"/>
      <c r="K541" s="431">
        <f t="shared" si="47"/>
        <v>0</v>
      </c>
      <c r="L541" s="333"/>
      <c r="M541" s="431"/>
      <c r="N541" s="349"/>
    </row>
    <row r="542" spans="1:14" x14ac:dyDescent="0.2">
      <c r="A542" s="578" t="s">
        <v>1581</v>
      </c>
      <c r="B542" s="579"/>
      <c r="C542" s="579"/>
      <c r="D542" s="601" t="s">
        <v>1143</v>
      </c>
      <c r="E542" s="579" t="s">
        <v>18</v>
      </c>
      <c r="F542" s="581">
        <v>10</v>
      </c>
      <c r="G542" s="581"/>
      <c r="H542" s="581">
        <f t="shared" si="50"/>
        <v>0</v>
      </c>
      <c r="I542" s="431">
        <f t="shared" si="49"/>
        <v>0</v>
      </c>
      <c r="J542" s="431"/>
      <c r="K542" s="431">
        <f t="shared" si="47"/>
        <v>0</v>
      </c>
      <c r="L542" s="333"/>
      <c r="M542" s="431"/>
      <c r="N542" s="349"/>
    </row>
    <row r="543" spans="1:14" ht="31.5" x14ac:dyDescent="0.2">
      <c r="A543" s="578" t="s">
        <v>1582</v>
      </c>
      <c r="B543" s="582" t="str">
        <f>'CPU - ELETRICA'!B62</f>
        <v>CCU-E-04</v>
      </c>
      <c r="C543" s="582" t="s">
        <v>902</v>
      </c>
      <c r="D543" s="580" t="s">
        <v>1146</v>
      </c>
      <c r="E543" s="579" t="s">
        <v>18</v>
      </c>
      <c r="F543" s="581">
        <v>1</v>
      </c>
      <c r="G543" s="581">
        <f>'CPU - ELETRICA'!G68</f>
        <v>0</v>
      </c>
      <c r="H543" s="581">
        <f t="shared" si="50"/>
        <v>0</v>
      </c>
      <c r="I543" s="431">
        <f t="shared" si="49"/>
        <v>0</v>
      </c>
      <c r="J543" s="431"/>
      <c r="K543" s="431">
        <f t="shared" si="47"/>
        <v>0</v>
      </c>
      <c r="L543" s="333"/>
      <c r="M543" s="431"/>
      <c r="N543" s="349"/>
    </row>
    <row r="544" spans="1:14" ht="42" x14ac:dyDescent="0.2">
      <c r="A544" s="578" t="s">
        <v>1583</v>
      </c>
      <c r="B544" s="582" t="str">
        <f>'CPU - ELETRICA'!B70</f>
        <v>CCU-E-05</v>
      </c>
      <c r="C544" s="582" t="s">
        <v>902</v>
      </c>
      <c r="D544" s="580" t="s">
        <v>1149</v>
      </c>
      <c r="E544" s="579" t="s">
        <v>18</v>
      </c>
      <c r="F544" s="581">
        <v>1</v>
      </c>
      <c r="G544" s="581">
        <f>'CPU - ELETRICA'!G73</f>
        <v>0</v>
      </c>
      <c r="H544" s="581">
        <f t="shared" si="50"/>
        <v>0</v>
      </c>
      <c r="I544" s="431">
        <f t="shared" si="49"/>
        <v>0</v>
      </c>
      <c r="J544" s="431"/>
      <c r="K544" s="431">
        <f t="shared" si="47"/>
        <v>0</v>
      </c>
      <c r="L544" s="333"/>
      <c r="M544" s="431"/>
      <c r="N544" s="349"/>
    </row>
    <row r="545" spans="1:14" x14ac:dyDescent="0.2">
      <c r="A545" s="770"/>
      <c r="B545" s="770"/>
      <c r="C545" s="770"/>
      <c r="D545" s="771" t="s">
        <v>1150</v>
      </c>
      <c r="E545" s="770"/>
      <c r="F545" s="770"/>
      <c r="G545" s="772" t="str">
        <f>IF(B545&lt;&gt;"",IF(#REF!="NÃO ENCONTRADO",H545,#REF!),"")</f>
        <v/>
      </c>
      <c r="H545" s="772">
        <f>SUM(H527:H544)</f>
        <v>0</v>
      </c>
      <c r="I545" s="431"/>
      <c r="J545" s="431"/>
      <c r="K545" s="431"/>
      <c r="L545" s="333"/>
      <c r="M545" s="431"/>
      <c r="N545" s="349"/>
    </row>
    <row r="546" spans="1:14" x14ac:dyDescent="0.2">
      <c r="A546" s="773" t="s">
        <v>1584</v>
      </c>
      <c r="B546" s="774"/>
      <c r="C546" s="774"/>
      <c r="D546" s="775" t="s">
        <v>1151</v>
      </c>
      <c r="E546" s="776"/>
      <c r="F546" s="777"/>
      <c r="G546" s="777" t="str">
        <f>IF(B546&lt;&gt;"",IF(#REF!="NÃO ENCONTRADO",#REF!,#REF!),"")</f>
        <v/>
      </c>
      <c r="H546" s="777"/>
      <c r="I546" s="431">
        <f t="shared" si="49"/>
        <v>0</v>
      </c>
      <c r="J546" s="431"/>
      <c r="K546" s="431">
        <f t="shared" si="47"/>
        <v>0</v>
      </c>
      <c r="L546" s="333"/>
      <c r="M546" s="431"/>
      <c r="N546" s="349"/>
    </row>
    <row r="547" spans="1:14" x14ac:dyDescent="0.2">
      <c r="A547" s="578" t="s">
        <v>1585</v>
      </c>
      <c r="B547" s="579"/>
      <c r="C547" s="579"/>
      <c r="D547" s="601" t="s">
        <v>1106</v>
      </c>
      <c r="E547" s="579" t="s">
        <v>18</v>
      </c>
      <c r="F547" s="581">
        <v>20</v>
      </c>
      <c r="G547" s="581"/>
      <c r="H547" s="581">
        <f t="shared" ref="H547:H563" si="51">F547*G547</f>
        <v>0</v>
      </c>
      <c r="I547" s="431">
        <f t="shared" si="49"/>
        <v>0</v>
      </c>
      <c r="J547" s="431"/>
      <c r="K547" s="431">
        <f t="shared" si="47"/>
        <v>0</v>
      </c>
      <c r="L547" s="333"/>
      <c r="M547" s="431"/>
      <c r="N547" s="349"/>
    </row>
    <row r="548" spans="1:14" x14ac:dyDescent="0.2">
      <c r="A548" s="578" t="s">
        <v>1586</v>
      </c>
      <c r="B548" s="579"/>
      <c r="C548" s="579"/>
      <c r="D548" s="601" t="s">
        <v>1107</v>
      </c>
      <c r="E548" s="579" t="s">
        <v>18</v>
      </c>
      <c r="F548" s="581">
        <v>60</v>
      </c>
      <c r="G548" s="581"/>
      <c r="H548" s="581">
        <f t="shared" si="51"/>
        <v>0</v>
      </c>
      <c r="I548" s="431">
        <f t="shared" si="49"/>
        <v>0</v>
      </c>
      <c r="J548" s="431"/>
      <c r="K548" s="431">
        <f t="shared" si="47"/>
        <v>0</v>
      </c>
      <c r="L548" s="333"/>
      <c r="M548" s="431"/>
      <c r="N548" s="349"/>
    </row>
    <row r="549" spans="1:14" x14ac:dyDescent="0.2">
      <c r="A549" s="578" t="s">
        <v>1587</v>
      </c>
      <c r="B549" s="579"/>
      <c r="C549" s="579"/>
      <c r="D549" s="601" t="s">
        <v>1133</v>
      </c>
      <c r="E549" s="579" t="s">
        <v>18</v>
      </c>
      <c r="F549" s="581">
        <v>200</v>
      </c>
      <c r="G549" s="581"/>
      <c r="H549" s="581">
        <f t="shared" si="51"/>
        <v>0</v>
      </c>
      <c r="I549" s="431">
        <f t="shared" si="49"/>
        <v>0</v>
      </c>
      <c r="J549" s="431"/>
      <c r="K549" s="431">
        <f t="shared" si="47"/>
        <v>0</v>
      </c>
      <c r="L549" s="333"/>
      <c r="M549" s="431"/>
      <c r="N549" s="349"/>
    </row>
    <row r="550" spans="1:14" x14ac:dyDescent="0.2">
      <c r="A550" s="578" t="s">
        <v>1588</v>
      </c>
      <c r="B550" s="599"/>
      <c r="C550" s="599"/>
      <c r="D550" s="580" t="s">
        <v>1152</v>
      </c>
      <c r="E550" s="599" t="s">
        <v>49</v>
      </c>
      <c r="F550" s="876">
        <v>4</v>
      </c>
      <c r="G550" s="876"/>
      <c r="H550" s="581">
        <f t="shared" si="51"/>
        <v>0</v>
      </c>
      <c r="I550" s="431">
        <f t="shared" si="49"/>
        <v>0</v>
      </c>
      <c r="J550" s="431"/>
      <c r="K550" s="431">
        <f t="shared" si="47"/>
        <v>0</v>
      </c>
      <c r="L550" s="333"/>
      <c r="M550" s="431"/>
      <c r="N550" s="349"/>
    </row>
    <row r="551" spans="1:14" x14ac:dyDescent="0.2">
      <c r="A551" s="578" t="s">
        <v>1589</v>
      </c>
      <c r="B551" s="599"/>
      <c r="C551" s="599"/>
      <c r="D551" s="580" t="s">
        <v>1109</v>
      </c>
      <c r="E551" s="599" t="s">
        <v>689</v>
      </c>
      <c r="F551" s="876">
        <v>2</v>
      </c>
      <c r="G551" s="876"/>
      <c r="H551" s="581">
        <f t="shared" si="51"/>
        <v>0</v>
      </c>
      <c r="I551" s="431">
        <f t="shared" si="49"/>
        <v>0</v>
      </c>
      <c r="J551" s="431"/>
      <c r="K551" s="431">
        <f t="shared" si="47"/>
        <v>0</v>
      </c>
      <c r="L551" s="333"/>
      <c r="M551" s="431"/>
      <c r="N551" s="349"/>
    </row>
    <row r="552" spans="1:14" x14ac:dyDescent="0.2">
      <c r="A552" s="578" t="s">
        <v>1590</v>
      </c>
      <c r="B552" s="579"/>
      <c r="C552" s="579"/>
      <c r="D552" s="601" t="s">
        <v>1110</v>
      </c>
      <c r="E552" s="579" t="s">
        <v>689</v>
      </c>
      <c r="F552" s="581">
        <v>0.5</v>
      </c>
      <c r="G552" s="581"/>
      <c r="H552" s="581">
        <f t="shared" si="51"/>
        <v>0</v>
      </c>
      <c r="I552" s="431">
        <f t="shared" si="49"/>
        <v>0</v>
      </c>
      <c r="J552" s="431"/>
      <c r="K552" s="431">
        <f t="shared" si="47"/>
        <v>0</v>
      </c>
      <c r="L552" s="333"/>
      <c r="M552" s="431"/>
      <c r="N552" s="349"/>
    </row>
    <row r="553" spans="1:14" ht="31.5" x14ac:dyDescent="0.2">
      <c r="A553" s="578" t="s">
        <v>1591</v>
      </c>
      <c r="B553" s="599"/>
      <c r="C553" s="599"/>
      <c r="D553" s="580" t="s">
        <v>1153</v>
      </c>
      <c r="E553" s="599" t="s">
        <v>689</v>
      </c>
      <c r="F553" s="876">
        <v>0.5</v>
      </c>
      <c r="G553" s="876"/>
      <c r="H553" s="581">
        <f t="shared" si="51"/>
        <v>0</v>
      </c>
      <c r="I553" s="431">
        <f t="shared" si="49"/>
        <v>0</v>
      </c>
      <c r="J553" s="431"/>
      <c r="K553" s="431">
        <f t="shared" si="47"/>
        <v>0</v>
      </c>
      <c r="L553" s="333"/>
      <c r="M553" s="431"/>
      <c r="N553" s="349"/>
    </row>
    <row r="554" spans="1:14" ht="31.5" x14ac:dyDescent="0.2">
      <c r="A554" s="578" t="s">
        <v>1592</v>
      </c>
      <c r="B554" s="599"/>
      <c r="C554" s="599"/>
      <c r="D554" s="580" t="s">
        <v>1154</v>
      </c>
      <c r="E554" s="599" t="s">
        <v>30</v>
      </c>
      <c r="F554" s="876">
        <v>200</v>
      </c>
      <c r="G554" s="876"/>
      <c r="H554" s="581">
        <f t="shared" si="51"/>
        <v>0</v>
      </c>
      <c r="I554" s="431">
        <f t="shared" si="49"/>
        <v>0</v>
      </c>
      <c r="J554" s="431"/>
      <c r="K554" s="431">
        <f t="shared" si="47"/>
        <v>0</v>
      </c>
      <c r="L554" s="333"/>
      <c r="M554" s="431"/>
      <c r="N554" s="349"/>
    </row>
    <row r="555" spans="1:14" ht="31.5" x14ac:dyDescent="0.2">
      <c r="A555" s="578" t="s">
        <v>1593</v>
      </c>
      <c r="B555" s="599"/>
      <c r="C555" s="599"/>
      <c r="D555" s="580" t="s">
        <v>1137</v>
      </c>
      <c r="E555" s="599" t="s">
        <v>18</v>
      </c>
      <c r="F555" s="876">
        <v>6</v>
      </c>
      <c r="G555" s="876"/>
      <c r="H555" s="581">
        <f t="shared" si="51"/>
        <v>0</v>
      </c>
      <c r="I555" s="431">
        <f t="shared" si="49"/>
        <v>0</v>
      </c>
      <c r="J555" s="431"/>
      <c r="K555" s="431">
        <f t="shared" si="47"/>
        <v>0</v>
      </c>
      <c r="L555" s="333"/>
      <c r="M555" s="431"/>
      <c r="N555" s="349"/>
    </row>
    <row r="556" spans="1:14" ht="21" x14ac:dyDescent="0.2">
      <c r="A556" s="578" t="s">
        <v>1594</v>
      </c>
      <c r="B556" s="599"/>
      <c r="C556" s="599"/>
      <c r="D556" s="580" t="s">
        <v>1155</v>
      </c>
      <c r="E556" s="599" t="s">
        <v>18</v>
      </c>
      <c r="F556" s="876">
        <v>2</v>
      </c>
      <c r="G556" s="876"/>
      <c r="H556" s="581">
        <f t="shared" si="51"/>
        <v>0</v>
      </c>
      <c r="I556" s="431">
        <f t="shared" si="49"/>
        <v>0</v>
      </c>
      <c r="J556" s="431"/>
      <c r="K556" s="431">
        <f t="shared" ref="K556:K619" si="52">H556</f>
        <v>0</v>
      </c>
      <c r="L556" s="333"/>
      <c r="M556" s="431"/>
      <c r="N556" s="349"/>
    </row>
    <row r="557" spans="1:14" x14ac:dyDescent="0.2">
      <c r="A557" s="578" t="s">
        <v>1595</v>
      </c>
      <c r="B557" s="599"/>
      <c r="C557" s="599"/>
      <c r="D557" s="580" t="s">
        <v>1156</v>
      </c>
      <c r="E557" s="599"/>
      <c r="F557" s="876">
        <v>4</v>
      </c>
      <c r="G557" s="876"/>
      <c r="H557" s="581">
        <f t="shared" si="51"/>
        <v>0</v>
      </c>
      <c r="I557" s="431">
        <f t="shared" si="49"/>
        <v>0</v>
      </c>
      <c r="J557" s="431"/>
      <c r="K557" s="431">
        <f t="shared" si="52"/>
        <v>0</v>
      </c>
      <c r="L557" s="333"/>
      <c r="M557" s="431"/>
      <c r="N557" s="349"/>
    </row>
    <row r="558" spans="1:14" x14ac:dyDescent="0.2">
      <c r="A558" s="578" t="s">
        <v>1596</v>
      </c>
      <c r="B558" s="599"/>
      <c r="C558" s="599"/>
      <c r="D558" s="580" t="s">
        <v>1157</v>
      </c>
      <c r="E558" s="599" t="s">
        <v>18</v>
      </c>
      <c r="F558" s="876">
        <v>4</v>
      </c>
      <c r="G558" s="876"/>
      <c r="H558" s="581">
        <f t="shared" si="51"/>
        <v>0</v>
      </c>
      <c r="I558" s="431">
        <f t="shared" si="49"/>
        <v>0</v>
      </c>
      <c r="J558" s="431"/>
      <c r="K558" s="431">
        <f t="shared" si="52"/>
        <v>0</v>
      </c>
      <c r="L558" s="333"/>
      <c r="M558" s="431"/>
      <c r="N558" s="349"/>
    </row>
    <row r="559" spans="1:14" x14ac:dyDescent="0.2">
      <c r="A559" s="578" t="s">
        <v>1597</v>
      </c>
      <c r="B559" s="579"/>
      <c r="C559" s="579"/>
      <c r="D559" s="601" t="s">
        <v>1140</v>
      </c>
      <c r="E559" s="579" t="s">
        <v>30</v>
      </c>
      <c r="F559" s="581">
        <v>200</v>
      </c>
      <c r="G559" s="581"/>
      <c r="H559" s="581">
        <f t="shared" si="51"/>
        <v>0</v>
      </c>
      <c r="I559" s="431">
        <f t="shared" si="49"/>
        <v>0</v>
      </c>
      <c r="J559" s="431"/>
      <c r="K559" s="431">
        <f t="shared" si="52"/>
        <v>0</v>
      </c>
      <c r="L559" s="333"/>
      <c r="M559" s="431"/>
      <c r="N559" s="349"/>
    </row>
    <row r="560" spans="1:14" x14ac:dyDescent="0.2">
      <c r="A560" s="578" t="s">
        <v>1598</v>
      </c>
      <c r="B560" s="579"/>
      <c r="C560" s="579"/>
      <c r="D560" s="601" t="s">
        <v>1141</v>
      </c>
      <c r="E560" s="579" t="s">
        <v>30</v>
      </c>
      <c r="F560" s="581">
        <v>25</v>
      </c>
      <c r="G560" s="581"/>
      <c r="H560" s="581">
        <f t="shared" si="51"/>
        <v>0</v>
      </c>
      <c r="I560" s="431">
        <f t="shared" si="49"/>
        <v>0</v>
      </c>
      <c r="J560" s="431"/>
      <c r="K560" s="431">
        <f t="shared" si="52"/>
        <v>0</v>
      </c>
      <c r="L560" s="333"/>
      <c r="M560" s="431"/>
      <c r="N560" s="349"/>
    </row>
    <row r="561" spans="1:14" x14ac:dyDescent="0.2">
      <c r="A561" s="578" t="s">
        <v>1599</v>
      </c>
      <c r="B561" s="579"/>
      <c r="C561" s="579"/>
      <c r="D561" s="601" t="s">
        <v>1142</v>
      </c>
      <c r="E561" s="579" t="s">
        <v>18</v>
      </c>
      <c r="F561" s="581">
        <v>6</v>
      </c>
      <c r="G561" s="581"/>
      <c r="H561" s="581">
        <f t="shared" si="51"/>
        <v>0</v>
      </c>
      <c r="I561" s="431">
        <f t="shared" si="49"/>
        <v>0</v>
      </c>
      <c r="J561" s="431"/>
      <c r="K561" s="431">
        <f t="shared" si="52"/>
        <v>0</v>
      </c>
      <c r="L561" s="333"/>
      <c r="M561" s="431"/>
      <c r="N561" s="349"/>
    </row>
    <row r="562" spans="1:14" ht="42" x14ac:dyDescent="0.2">
      <c r="A562" s="578" t="s">
        <v>1600</v>
      </c>
      <c r="B562" s="582" t="s">
        <v>1159</v>
      </c>
      <c r="C562" s="582" t="s">
        <v>902</v>
      </c>
      <c r="D562" s="580" t="s">
        <v>1160</v>
      </c>
      <c r="E562" s="579" t="s">
        <v>18</v>
      </c>
      <c r="F562" s="581">
        <v>1</v>
      </c>
      <c r="G562" s="581">
        <f>'CPU - ELETRICA'!G92</f>
        <v>0</v>
      </c>
      <c r="H562" s="581">
        <f t="shared" si="51"/>
        <v>0</v>
      </c>
      <c r="I562" s="431">
        <f t="shared" si="49"/>
        <v>0</v>
      </c>
      <c r="J562" s="431"/>
      <c r="K562" s="431">
        <f t="shared" si="52"/>
        <v>0</v>
      </c>
      <c r="L562" s="333"/>
      <c r="M562" s="431"/>
      <c r="N562" s="349"/>
    </row>
    <row r="563" spans="1:14" ht="42" x14ac:dyDescent="0.2">
      <c r="A563" s="578" t="s">
        <v>1601</v>
      </c>
      <c r="B563" s="582" t="str">
        <f>'CPU - ELETRICA'!B94</f>
        <v>CCU-E-07</v>
      </c>
      <c r="C563" s="582" t="s">
        <v>902</v>
      </c>
      <c r="D563" s="580" t="s">
        <v>1163</v>
      </c>
      <c r="E563" s="579" t="s">
        <v>18</v>
      </c>
      <c r="F563" s="581">
        <v>1</v>
      </c>
      <c r="G563" s="581">
        <f>'CPU - ELETRICA'!G97</f>
        <v>0</v>
      </c>
      <c r="H563" s="581">
        <f t="shared" si="51"/>
        <v>0</v>
      </c>
      <c r="I563" s="431">
        <f t="shared" si="49"/>
        <v>0</v>
      </c>
      <c r="J563" s="431"/>
      <c r="K563" s="431">
        <f t="shared" si="52"/>
        <v>0</v>
      </c>
      <c r="L563" s="333"/>
      <c r="M563" s="431"/>
      <c r="N563" s="349"/>
    </row>
    <row r="564" spans="1:14" x14ac:dyDescent="0.2">
      <c r="A564" s="770"/>
      <c r="B564" s="770"/>
      <c r="C564" s="770"/>
      <c r="D564" s="771" t="s">
        <v>1164</v>
      </c>
      <c r="E564" s="770"/>
      <c r="F564" s="770"/>
      <c r="G564" s="772" t="str">
        <f>IF(B564&lt;&gt;"",IF(#REF!="NÃO ENCONTRADO",H564,#REF!),"")</f>
        <v/>
      </c>
      <c r="H564" s="772">
        <f>SUM(H547:H563)</f>
        <v>0</v>
      </c>
      <c r="I564" s="431"/>
      <c r="J564" s="431"/>
      <c r="K564" s="431"/>
      <c r="L564" s="333"/>
      <c r="M564" s="431"/>
      <c r="N564" s="349"/>
    </row>
    <row r="565" spans="1:14" ht="25.5" x14ac:dyDescent="0.2">
      <c r="A565" s="773" t="s">
        <v>1602</v>
      </c>
      <c r="B565" s="774"/>
      <c r="C565" s="774"/>
      <c r="D565" s="775" t="s">
        <v>1165</v>
      </c>
      <c r="E565" s="776"/>
      <c r="F565" s="777"/>
      <c r="G565" s="777" t="str">
        <f>IF(B565&lt;&gt;"",IF(#REF!="NÃO ENCONTRADO",#REF!,#REF!),"")</f>
        <v/>
      </c>
      <c r="H565" s="777"/>
      <c r="I565" s="431">
        <f t="shared" si="49"/>
        <v>0</v>
      </c>
      <c r="J565" s="431"/>
      <c r="K565" s="431">
        <f t="shared" si="52"/>
        <v>0</v>
      </c>
      <c r="L565" s="333"/>
      <c r="M565" s="431"/>
      <c r="N565" s="349"/>
    </row>
    <row r="566" spans="1:14" x14ac:dyDescent="0.2">
      <c r="A566" s="578" t="s">
        <v>1603</v>
      </c>
      <c r="B566" s="579"/>
      <c r="C566" s="579"/>
      <c r="D566" s="580" t="s">
        <v>1166</v>
      </c>
      <c r="E566" s="579" t="s">
        <v>18</v>
      </c>
      <c r="F566" s="581">
        <v>1</v>
      </c>
      <c r="G566" s="581"/>
      <c r="H566" s="581">
        <f t="shared" ref="H566:H587" si="53">F566*G566</f>
        <v>0</v>
      </c>
      <c r="I566" s="431">
        <f t="shared" si="49"/>
        <v>0</v>
      </c>
      <c r="J566" s="431"/>
      <c r="K566" s="431">
        <f t="shared" si="52"/>
        <v>0</v>
      </c>
      <c r="L566" s="333"/>
      <c r="M566" s="431"/>
      <c r="N566" s="349"/>
    </row>
    <row r="567" spans="1:14" x14ac:dyDescent="0.2">
      <c r="A567" s="578" t="s">
        <v>1604</v>
      </c>
      <c r="B567" s="579"/>
      <c r="C567" s="579"/>
      <c r="D567" s="580" t="s">
        <v>1167</v>
      </c>
      <c r="E567" s="579" t="s">
        <v>18</v>
      </c>
      <c r="F567" s="581">
        <v>4</v>
      </c>
      <c r="G567" s="581"/>
      <c r="H567" s="581">
        <f t="shared" si="53"/>
        <v>0</v>
      </c>
      <c r="I567" s="431">
        <f t="shared" si="49"/>
        <v>0</v>
      </c>
      <c r="J567" s="431"/>
      <c r="K567" s="431">
        <f t="shared" si="52"/>
        <v>0</v>
      </c>
      <c r="L567" s="333"/>
      <c r="M567" s="431"/>
      <c r="N567" s="349"/>
    </row>
    <row r="568" spans="1:14" x14ac:dyDescent="0.2">
      <c r="A568" s="578" t="s">
        <v>1605</v>
      </c>
      <c r="B568" s="579"/>
      <c r="C568" s="579"/>
      <c r="D568" s="580" t="s">
        <v>1168</v>
      </c>
      <c r="E568" s="579" t="s">
        <v>18</v>
      </c>
      <c r="F568" s="581">
        <v>12</v>
      </c>
      <c r="G568" s="581"/>
      <c r="H568" s="581">
        <f t="shared" si="53"/>
        <v>0</v>
      </c>
      <c r="I568" s="431">
        <f t="shared" si="49"/>
        <v>0</v>
      </c>
      <c r="J568" s="431"/>
      <c r="K568" s="431">
        <f t="shared" si="52"/>
        <v>0</v>
      </c>
      <c r="L568" s="333"/>
      <c r="M568" s="431"/>
      <c r="N568" s="349"/>
    </row>
    <row r="569" spans="1:14" ht="21" x14ac:dyDescent="0.2">
      <c r="A569" s="578" t="s">
        <v>1606</v>
      </c>
      <c r="B569" s="579"/>
      <c r="C569" s="579"/>
      <c r="D569" s="580" t="s">
        <v>1169</v>
      </c>
      <c r="E569" s="579" t="s">
        <v>18</v>
      </c>
      <c r="F569" s="581">
        <v>10</v>
      </c>
      <c r="G569" s="581"/>
      <c r="H569" s="581">
        <f t="shared" si="53"/>
        <v>0</v>
      </c>
      <c r="I569" s="431">
        <f t="shared" si="49"/>
        <v>0</v>
      </c>
      <c r="J569" s="431"/>
      <c r="K569" s="431">
        <f t="shared" si="52"/>
        <v>0</v>
      </c>
      <c r="L569" s="333"/>
      <c r="M569" s="431"/>
      <c r="N569" s="349"/>
    </row>
    <row r="570" spans="1:14" ht="21" x14ac:dyDescent="0.2">
      <c r="A570" s="578" t="s">
        <v>1607</v>
      </c>
      <c r="B570" s="579"/>
      <c r="C570" s="579"/>
      <c r="D570" s="580" t="s">
        <v>1170</v>
      </c>
      <c r="E570" s="579" t="s">
        <v>18</v>
      </c>
      <c r="F570" s="581">
        <v>4</v>
      </c>
      <c r="G570" s="581"/>
      <c r="H570" s="581">
        <f t="shared" si="53"/>
        <v>0</v>
      </c>
      <c r="I570" s="431">
        <f t="shared" si="49"/>
        <v>0</v>
      </c>
      <c r="J570" s="431"/>
      <c r="K570" s="431">
        <f t="shared" si="52"/>
        <v>0</v>
      </c>
      <c r="L570" s="333"/>
      <c r="M570" s="431"/>
      <c r="N570" s="349"/>
    </row>
    <row r="571" spans="1:14" ht="21" x14ac:dyDescent="0.2">
      <c r="A571" s="578" t="s">
        <v>1608</v>
      </c>
      <c r="B571" s="579"/>
      <c r="C571" s="579"/>
      <c r="D571" s="580" t="s">
        <v>1171</v>
      </c>
      <c r="E571" s="579" t="s">
        <v>18</v>
      </c>
      <c r="F571" s="581">
        <v>1</v>
      </c>
      <c r="G571" s="581"/>
      <c r="H571" s="581">
        <f t="shared" si="53"/>
        <v>0</v>
      </c>
      <c r="I571" s="431">
        <f t="shared" si="49"/>
        <v>0</v>
      </c>
      <c r="J571" s="431"/>
      <c r="K571" s="431">
        <f t="shared" si="52"/>
        <v>0</v>
      </c>
      <c r="L571" s="333"/>
      <c r="M571" s="431"/>
      <c r="N571" s="349"/>
    </row>
    <row r="572" spans="1:14" ht="21" x14ac:dyDescent="0.2">
      <c r="A572" s="578" t="s">
        <v>1609</v>
      </c>
      <c r="B572" s="579"/>
      <c r="C572" s="579"/>
      <c r="D572" s="580" t="s">
        <v>1172</v>
      </c>
      <c r="E572" s="579" t="s">
        <v>18</v>
      </c>
      <c r="F572" s="581">
        <v>4</v>
      </c>
      <c r="G572" s="581"/>
      <c r="H572" s="581">
        <f t="shared" si="53"/>
        <v>0</v>
      </c>
      <c r="I572" s="431">
        <f t="shared" si="49"/>
        <v>0</v>
      </c>
      <c r="J572" s="431"/>
      <c r="K572" s="431">
        <f t="shared" si="52"/>
        <v>0</v>
      </c>
      <c r="L572" s="333"/>
      <c r="M572" s="431"/>
      <c r="N572" s="349"/>
    </row>
    <row r="573" spans="1:14" ht="21" x14ac:dyDescent="0.2">
      <c r="A573" s="578" t="s">
        <v>1610</v>
      </c>
      <c r="B573" s="579"/>
      <c r="C573" s="579"/>
      <c r="D573" s="580" t="s">
        <v>1173</v>
      </c>
      <c r="E573" s="579" t="s">
        <v>30</v>
      </c>
      <c r="F573" s="581">
        <v>5</v>
      </c>
      <c r="G573" s="581"/>
      <c r="H573" s="581">
        <f t="shared" si="53"/>
        <v>0</v>
      </c>
      <c r="I573" s="431">
        <f t="shared" si="49"/>
        <v>0</v>
      </c>
      <c r="J573" s="431"/>
      <c r="K573" s="431">
        <f t="shared" si="52"/>
        <v>0</v>
      </c>
      <c r="L573" s="333"/>
      <c r="M573" s="431"/>
      <c r="N573" s="349"/>
    </row>
    <row r="574" spans="1:14" ht="21" x14ac:dyDescent="0.2">
      <c r="A574" s="578" t="s">
        <v>1611</v>
      </c>
      <c r="B574" s="579"/>
      <c r="C574" s="579"/>
      <c r="D574" s="580" t="s">
        <v>1174</v>
      </c>
      <c r="E574" s="579" t="s">
        <v>18</v>
      </c>
      <c r="F574" s="581">
        <v>1</v>
      </c>
      <c r="G574" s="581"/>
      <c r="H574" s="581">
        <f t="shared" si="53"/>
        <v>0</v>
      </c>
      <c r="I574" s="431">
        <f t="shared" si="49"/>
        <v>0</v>
      </c>
      <c r="J574" s="431"/>
      <c r="K574" s="431">
        <f t="shared" si="52"/>
        <v>0</v>
      </c>
      <c r="L574" s="333"/>
      <c r="M574" s="431"/>
      <c r="N574" s="349"/>
    </row>
    <row r="575" spans="1:14" x14ac:dyDescent="0.2">
      <c r="A575" s="578" t="s">
        <v>1612</v>
      </c>
      <c r="B575" s="579"/>
      <c r="C575" s="579"/>
      <c r="D575" s="580" t="s">
        <v>1175</v>
      </c>
      <c r="E575" s="579" t="s">
        <v>30</v>
      </c>
      <c r="F575" s="581">
        <v>1</v>
      </c>
      <c r="G575" s="581"/>
      <c r="H575" s="581">
        <f t="shared" si="53"/>
        <v>0</v>
      </c>
      <c r="I575" s="431">
        <f t="shared" si="49"/>
        <v>0</v>
      </c>
      <c r="J575" s="431"/>
      <c r="K575" s="431">
        <f t="shared" si="52"/>
        <v>0</v>
      </c>
      <c r="L575" s="333"/>
      <c r="M575" s="431"/>
      <c r="N575" s="349"/>
    </row>
    <row r="576" spans="1:14" x14ac:dyDescent="0.2">
      <c r="A576" s="578" t="s">
        <v>1613</v>
      </c>
      <c r="B576" s="579"/>
      <c r="C576" s="579"/>
      <c r="D576" s="580" t="s">
        <v>1176</v>
      </c>
      <c r="E576" s="579" t="s">
        <v>18</v>
      </c>
      <c r="F576" s="581">
        <v>4</v>
      </c>
      <c r="G576" s="581"/>
      <c r="H576" s="581">
        <f t="shared" si="53"/>
        <v>0</v>
      </c>
      <c r="I576" s="431">
        <f t="shared" si="49"/>
        <v>0</v>
      </c>
      <c r="J576" s="431"/>
      <c r="K576" s="431">
        <f t="shared" si="52"/>
        <v>0</v>
      </c>
      <c r="L576" s="333"/>
      <c r="M576" s="431"/>
      <c r="N576" s="349"/>
    </row>
    <row r="577" spans="1:14" x14ac:dyDescent="0.2">
      <c r="A577" s="578" t="s">
        <v>1614</v>
      </c>
      <c r="B577" s="579"/>
      <c r="C577" s="579"/>
      <c r="D577" s="580" t="s">
        <v>1177</v>
      </c>
      <c r="E577" s="579" t="s">
        <v>18</v>
      </c>
      <c r="F577" s="581">
        <v>4</v>
      </c>
      <c r="G577" s="581"/>
      <c r="H577" s="581">
        <f t="shared" si="53"/>
        <v>0</v>
      </c>
      <c r="I577" s="431">
        <f t="shared" si="49"/>
        <v>0</v>
      </c>
      <c r="J577" s="431"/>
      <c r="K577" s="431">
        <f t="shared" si="52"/>
        <v>0</v>
      </c>
      <c r="L577" s="333"/>
      <c r="M577" s="431"/>
      <c r="N577" s="349"/>
    </row>
    <row r="578" spans="1:14" ht="21" x14ac:dyDescent="0.2">
      <c r="A578" s="578" t="s">
        <v>1615</v>
      </c>
      <c r="B578" s="579"/>
      <c r="C578" s="579"/>
      <c r="D578" s="580" t="s">
        <v>1178</v>
      </c>
      <c r="E578" s="579" t="s">
        <v>18</v>
      </c>
      <c r="F578" s="581">
        <v>1</v>
      </c>
      <c r="G578" s="581"/>
      <c r="H578" s="581">
        <f t="shared" si="53"/>
        <v>0</v>
      </c>
      <c r="I578" s="431">
        <f t="shared" si="49"/>
        <v>0</v>
      </c>
      <c r="J578" s="431"/>
      <c r="K578" s="431">
        <f t="shared" si="52"/>
        <v>0</v>
      </c>
      <c r="L578" s="333"/>
      <c r="M578" s="431"/>
      <c r="N578" s="349"/>
    </row>
    <row r="579" spans="1:14" ht="21" x14ac:dyDescent="0.2">
      <c r="A579" s="578" t="s">
        <v>1616</v>
      </c>
      <c r="B579" s="579"/>
      <c r="C579" s="579"/>
      <c r="D579" s="580" t="s">
        <v>1179</v>
      </c>
      <c r="E579" s="579" t="s">
        <v>18</v>
      </c>
      <c r="F579" s="581">
        <v>1</v>
      </c>
      <c r="G579" s="581"/>
      <c r="H579" s="581">
        <f t="shared" si="53"/>
        <v>0</v>
      </c>
      <c r="I579" s="431">
        <f t="shared" si="49"/>
        <v>0</v>
      </c>
      <c r="J579" s="431"/>
      <c r="K579" s="431">
        <f t="shared" si="52"/>
        <v>0</v>
      </c>
      <c r="L579" s="333"/>
      <c r="M579" s="431"/>
      <c r="N579" s="349"/>
    </row>
    <row r="580" spans="1:14" x14ac:dyDescent="0.2">
      <c r="A580" s="578" t="s">
        <v>1617</v>
      </c>
      <c r="B580" s="579"/>
      <c r="C580" s="579"/>
      <c r="D580" s="580" t="s">
        <v>1180</v>
      </c>
      <c r="E580" s="579" t="s">
        <v>18</v>
      </c>
      <c r="F580" s="581">
        <v>1</v>
      </c>
      <c r="G580" s="581"/>
      <c r="H580" s="581">
        <f t="shared" si="53"/>
        <v>0</v>
      </c>
      <c r="I580" s="431">
        <f t="shared" si="49"/>
        <v>0</v>
      </c>
      <c r="J580" s="431"/>
      <c r="K580" s="431">
        <f t="shared" si="52"/>
        <v>0</v>
      </c>
      <c r="L580" s="333"/>
      <c r="M580" s="431"/>
      <c r="N580" s="349"/>
    </row>
    <row r="581" spans="1:14" ht="21" x14ac:dyDescent="0.2">
      <c r="A581" s="578" t="s">
        <v>1618</v>
      </c>
      <c r="B581" s="579"/>
      <c r="C581" s="579"/>
      <c r="D581" s="580" t="s">
        <v>1181</v>
      </c>
      <c r="E581" s="579" t="s">
        <v>18</v>
      </c>
      <c r="F581" s="581">
        <v>1</v>
      </c>
      <c r="G581" s="581"/>
      <c r="H581" s="581">
        <f t="shared" si="53"/>
        <v>0</v>
      </c>
      <c r="I581" s="431">
        <f t="shared" si="49"/>
        <v>0</v>
      </c>
      <c r="J581" s="431"/>
      <c r="K581" s="431">
        <f t="shared" si="52"/>
        <v>0</v>
      </c>
      <c r="L581" s="333"/>
      <c r="M581" s="431"/>
      <c r="N581" s="349"/>
    </row>
    <row r="582" spans="1:14" ht="21" x14ac:dyDescent="0.2">
      <c r="A582" s="578" t="s">
        <v>1619</v>
      </c>
      <c r="B582" s="579"/>
      <c r="C582" s="579"/>
      <c r="D582" s="580" t="s">
        <v>1182</v>
      </c>
      <c r="E582" s="579" t="s">
        <v>18</v>
      </c>
      <c r="F582" s="581">
        <v>1</v>
      </c>
      <c r="G582" s="581"/>
      <c r="H582" s="581">
        <f t="shared" si="53"/>
        <v>0</v>
      </c>
      <c r="I582" s="431">
        <f t="shared" si="49"/>
        <v>0</v>
      </c>
      <c r="J582" s="431"/>
      <c r="K582" s="431">
        <f t="shared" si="52"/>
        <v>0</v>
      </c>
      <c r="L582" s="333"/>
      <c r="M582" s="431"/>
      <c r="N582" s="349"/>
    </row>
    <row r="583" spans="1:14" ht="21" x14ac:dyDescent="0.2">
      <c r="A583" s="578" t="s">
        <v>1620</v>
      </c>
      <c r="B583" s="579"/>
      <c r="C583" s="579"/>
      <c r="D583" s="580" t="s">
        <v>1183</v>
      </c>
      <c r="E583" s="579" t="s">
        <v>18</v>
      </c>
      <c r="F583" s="581">
        <v>1</v>
      </c>
      <c r="G583" s="581"/>
      <c r="H583" s="581">
        <f t="shared" si="53"/>
        <v>0</v>
      </c>
      <c r="I583" s="431">
        <f t="shared" si="49"/>
        <v>0</v>
      </c>
      <c r="J583" s="431"/>
      <c r="K583" s="431">
        <f t="shared" si="52"/>
        <v>0</v>
      </c>
      <c r="L583" s="333"/>
      <c r="M583" s="431"/>
      <c r="N583" s="349"/>
    </row>
    <row r="584" spans="1:14" ht="21" x14ac:dyDescent="0.2">
      <c r="A584" s="578" t="s">
        <v>1621</v>
      </c>
      <c r="B584" s="579"/>
      <c r="C584" s="579"/>
      <c r="D584" s="580" t="s">
        <v>1184</v>
      </c>
      <c r="E584" s="579" t="s">
        <v>18</v>
      </c>
      <c r="F584" s="581">
        <v>8</v>
      </c>
      <c r="G584" s="581"/>
      <c r="H584" s="581">
        <f t="shared" si="53"/>
        <v>0</v>
      </c>
      <c r="I584" s="431">
        <f t="shared" si="49"/>
        <v>0</v>
      </c>
      <c r="J584" s="431"/>
      <c r="K584" s="431">
        <f t="shared" si="52"/>
        <v>0</v>
      </c>
      <c r="L584" s="333"/>
      <c r="M584" s="431"/>
      <c r="N584" s="349"/>
    </row>
    <row r="585" spans="1:14" x14ac:dyDescent="0.2">
      <c r="A585" s="578" t="s">
        <v>1622</v>
      </c>
      <c r="B585" s="579"/>
      <c r="C585" s="579"/>
      <c r="D585" s="580" t="s">
        <v>1126</v>
      </c>
      <c r="E585" s="579" t="s">
        <v>18</v>
      </c>
      <c r="F585" s="581">
        <v>10</v>
      </c>
      <c r="G585" s="581"/>
      <c r="H585" s="581">
        <f t="shared" si="53"/>
        <v>0</v>
      </c>
      <c r="I585" s="431">
        <f t="shared" si="49"/>
        <v>0</v>
      </c>
      <c r="J585" s="431"/>
      <c r="K585" s="431">
        <f t="shared" si="52"/>
        <v>0</v>
      </c>
      <c r="L585" s="333"/>
      <c r="M585" s="431"/>
      <c r="N585" s="349"/>
    </row>
    <row r="586" spans="1:14" x14ac:dyDescent="0.2">
      <c r="A586" s="578" t="s">
        <v>1623</v>
      </c>
      <c r="B586" s="579"/>
      <c r="C586" s="579"/>
      <c r="D586" s="580" t="s">
        <v>1185</v>
      </c>
      <c r="E586" s="579" t="s">
        <v>30</v>
      </c>
      <c r="F586" s="581">
        <v>0.5</v>
      </c>
      <c r="G586" s="581"/>
      <c r="H586" s="581">
        <f t="shared" si="53"/>
        <v>0</v>
      </c>
      <c r="I586" s="431">
        <f t="shared" si="49"/>
        <v>0</v>
      </c>
      <c r="J586" s="431"/>
      <c r="K586" s="431">
        <f t="shared" si="52"/>
        <v>0</v>
      </c>
      <c r="L586" s="333"/>
      <c r="M586" s="431"/>
      <c r="N586" s="349"/>
    </row>
    <row r="587" spans="1:14" ht="21" x14ac:dyDescent="0.2">
      <c r="A587" s="578" t="s">
        <v>1624</v>
      </c>
      <c r="B587" s="582" t="str">
        <f>'CPU - ELETRICA'!B99</f>
        <v>CCU-E-08</v>
      </c>
      <c r="C587" s="579" t="s">
        <v>902</v>
      </c>
      <c r="D587" s="580" t="s">
        <v>1188</v>
      </c>
      <c r="E587" s="579" t="s">
        <v>18</v>
      </c>
      <c r="F587" s="581">
        <v>1</v>
      </c>
      <c r="G587" s="581">
        <f>'CPU - ELETRICA'!G102</f>
        <v>0</v>
      </c>
      <c r="H587" s="581">
        <f t="shared" si="53"/>
        <v>0</v>
      </c>
      <c r="I587" s="431">
        <f t="shared" si="49"/>
        <v>0</v>
      </c>
      <c r="J587" s="431"/>
      <c r="K587" s="431">
        <f t="shared" si="52"/>
        <v>0</v>
      </c>
      <c r="L587" s="333"/>
      <c r="M587" s="431"/>
      <c r="N587" s="349"/>
    </row>
    <row r="588" spans="1:14" x14ac:dyDescent="0.2">
      <c r="A588" s="877"/>
      <c r="B588" s="877"/>
      <c r="C588" s="877" t="s">
        <v>2500</v>
      </c>
      <c r="D588" s="878" t="s">
        <v>1189</v>
      </c>
      <c r="E588" s="877"/>
      <c r="F588" s="877"/>
      <c r="G588" s="792" t="str">
        <f>IF(B588&lt;&gt;"",IF(#REF!="NÃO ENCONTRADO",H588,#REF!),"")</f>
        <v/>
      </c>
      <c r="H588" s="792">
        <f>SUM(H566:H587)</f>
        <v>0</v>
      </c>
      <c r="I588" s="431"/>
      <c r="J588" s="431"/>
      <c r="K588" s="431"/>
      <c r="L588" s="333"/>
      <c r="M588" s="431"/>
      <c r="N588" s="349"/>
    </row>
    <row r="589" spans="1:14" x14ac:dyDescent="0.2">
      <c r="A589" s="879"/>
      <c r="B589" s="880"/>
      <c r="C589" s="880"/>
      <c r="D589" s="880" t="s">
        <v>1190</v>
      </c>
      <c r="E589" s="880"/>
      <c r="F589" s="881"/>
      <c r="G589" s="881" t="str">
        <f>IF(B589&lt;&gt;"",IF(#REF!="NÃO ENCONTRADO",#REF!,#REF!),"")</f>
        <v/>
      </c>
      <c r="H589" s="881">
        <f>H588+H564+H545+H525</f>
        <v>0</v>
      </c>
      <c r="I589" s="431"/>
      <c r="J589" s="431"/>
      <c r="K589" s="431"/>
      <c r="L589" s="333"/>
      <c r="M589" s="431"/>
      <c r="N589" s="349"/>
    </row>
    <row r="590" spans="1:14" ht="13.5" thickBot="1" x14ac:dyDescent="0.25">
      <c r="A590" s="873">
        <v>23</v>
      </c>
      <c r="B590" s="874"/>
      <c r="C590" s="874"/>
      <c r="D590" s="874" t="s">
        <v>2503</v>
      </c>
      <c r="E590" s="874"/>
      <c r="F590" s="875"/>
      <c r="G590" s="875" t="str">
        <f>IF(B590&lt;&gt;"",IF(#REF!="NÃO ENCONTRADO",#REF!,#REF!),"")</f>
        <v/>
      </c>
      <c r="H590" s="875"/>
      <c r="I590" s="431">
        <f t="shared" ref="I590:I652" si="54">H590</f>
        <v>0</v>
      </c>
      <c r="J590" s="431"/>
      <c r="K590" s="431">
        <f t="shared" si="52"/>
        <v>0</v>
      </c>
      <c r="L590" s="333"/>
      <c r="M590" s="431"/>
      <c r="N590" s="349"/>
    </row>
    <row r="591" spans="1:14" ht="15.75" thickBot="1" x14ac:dyDescent="0.25">
      <c r="A591" s="566"/>
      <c r="B591" s="567"/>
      <c r="C591" s="567"/>
      <c r="D591" s="568" t="s">
        <v>1191</v>
      </c>
      <c r="E591" s="567"/>
      <c r="F591" s="569"/>
      <c r="G591" s="570" t="str">
        <f>IF(B591&lt;&gt;"",IF(#REF!="NÃO ENCONTRADO",#REF!,#REF!),"")</f>
        <v/>
      </c>
      <c r="H591" s="571"/>
      <c r="I591" s="431">
        <f t="shared" si="54"/>
        <v>0</v>
      </c>
      <c r="J591" s="431"/>
      <c r="K591" s="431">
        <f t="shared" si="52"/>
        <v>0</v>
      </c>
      <c r="L591" s="333"/>
      <c r="M591" s="431"/>
      <c r="N591" s="349"/>
    </row>
    <row r="592" spans="1:14" ht="15" x14ac:dyDescent="0.2">
      <c r="A592" s="583" t="s">
        <v>395</v>
      </c>
      <c r="B592" s="584"/>
      <c r="C592" s="584"/>
      <c r="D592" s="585" t="s">
        <v>1192</v>
      </c>
      <c r="E592" s="584"/>
      <c r="F592" s="586"/>
      <c r="G592" s="587" t="str">
        <f>IF(B592&lt;&gt;"",IF(#REF!="NÃO ENCONTRADO",#REF!,#REF!),"")</f>
        <v/>
      </c>
      <c r="H592" s="588"/>
      <c r="I592" s="431">
        <f t="shared" si="54"/>
        <v>0</v>
      </c>
      <c r="J592" s="431"/>
      <c r="K592" s="431">
        <f t="shared" si="52"/>
        <v>0</v>
      </c>
      <c r="L592" s="333"/>
      <c r="M592" s="431"/>
      <c r="N592" s="349"/>
    </row>
    <row r="593" spans="1:14" x14ac:dyDescent="0.2">
      <c r="A593" s="580" t="s">
        <v>755</v>
      </c>
      <c r="B593" s="594"/>
      <c r="C593" s="579"/>
      <c r="D593" s="595" t="s">
        <v>1193</v>
      </c>
      <c r="E593" s="594" t="s">
        <v>18</v>
      </c>
      <c r="F593" s="596">
        <v>2</v>
      </c>
      <c r="G593" s="600"/>
      <c r="H593" s="581">
        <f t="shared" ref="H593:H630" si="55">F593*G593</f>
        <v>0</v>
      </c>
      <c r="I593" s="431">
        <f t="shared" si="54"/>
        <v>0</v>
      </c>
      <c r="J593" s="431"/>
      <c r="K593" s="431">
        <f t="shared" si="52"/>
        <v>0</v>
      </c>
      <c r="L593" s="333"/>
      <c r="M593" s="431"/>
      <c r="N593" s="349"/>
    </row>
    <row r="594" spans="1:14" x14ac:dyDescent="0.2">
      <c r="A594" s="580" t="s">
        <v>1057</v>
      </c>
      <c r="B594" s="594"/>
      <c r="C594" s="579"/>
      <c r="D594" s="595" t="s">
        <v>1194</v>
      </c>
      <c r="E594" s="594" t="s">
        <v>18</v>
      </c>
      <c r="F594" s="596">
        <v>40</v>
      </c>
      <c r="G594" s="600"/>
      <c r="H594" s="581">
        <f t="shared" si="55"/>
        <v>0</v>
      </c>
      <c r="I594" s="431">
        <f t="shared" si="54"/>
        <v>0</v>
      </c>
      <c r="J594" s="431"/>
      <c r="K594" s="431">
        <f t="shared" si="52"/>
        <v>0</v>
      </c>
      <c r="L594" s="333"/>
      <c r="M594" s="431"/>
      <c r="N594" s="349"/>
    </row>
    <row r="595" spans="1:14" x14ac:dyDescent="0.2">
      <c r="A595" s="580" t="s">
        <v>1625</v>
      </c>
      <c r="B595" s="594"/>
      <c r="C595" s="579"/>
      <c r="D595" s="595" t="s">
        <v>1168</v>
      </c>
      <c r="E595" s="594" t="s">
        <v>18</v>
      </c>
      <c r="F595" s="596">
        <v>32</v>
      </c>
      <c r="G595" s="600"/>
      <c r="H595" s="581">
        <f t="shared" si="55"/>
        <v>0</v>
      </c>
      <c r="I595" s="431">
        <f t="shared" si="54"/>
        <v>0</v>
      </c>
      <c r="J595" s="431"/>
      <c r="K595" s="431">
        <f t="shared" si="52"/>
        <v>0</v>
      </c>
      <c r="L595" s="333"/>
      <c r="M595" s="431"/>
      <c r="N595" s="349"/>
    </row>
    <row r="596" spans="1:14" ht="21" x14ac:dyDescent="0.2">
      <c r="A596" s="580" t="s">
        <v>1626</v>
      </c>
      <c r="B596" s="594"/>
      <c r="C596" s="579"/>
      <c r="D596" s="595" t="s">
        <v>1195</v>
      </c>
      <c r="E596" s="594" t="s">
        <v>49</v>
      </c>
      <c r="F596" s="596">
        <v>4</v>
      </c>
      <c r="G596" s="600"/>
      <c r="H596" s="581">
        <f t="shared" si="55"/>
        <v>0</v>
      </c>
      <c r="I596" s="431">
        <f t="shared" si="54"/>
        <v>0</v>
      </c>
      <c r="J596" s="431"/>
      <c r="K596" s="431">
        <f t="shared" si="52"/>
        <v>0</v>
      </c>
      <c r="L596" s="333"/>
      <c r="M596" s="431"/>
      <c r="N596" s="349"/>
    </row>
    <row r="597" spans="1:14" ht="21" x14ac:dyDescent="0.2">
      <c r="A597" s="580" t="s">
        <v>1627</v>
      </c>
      <c r="B597" s="594"/>
      <c r="C597" s="579"/>
      <c r="D597" s="595" t="s">
        <v>1196</v>
      </c>
      <c r="E597" s="594" t="s">
        <v>49</v>
      </c>
      <c r="F597" s="596">
        <v>3</v>
      </c>
      <c r="G597" s="600"/>
      <c r="H597" s="581">
        <f t="shared" si="55"/>
        <v>0</v>
      </c>
      <c r="I597" s="431">
        <f t="shared" si="54"/>
        <v>0</v>
      </c>
      <c r="J597" s="431"/>
      <c r="K597" s="431">
        <f t="shared" si="52"/>
        <v>0</v>
      </c>
      <c r="L597" s="333"/>
      <c r="M597" s="431"/>
      <c r="N597" s="349"/>
    </row>
    <row r="598" spans="1:14" x14ac:dyDescent="0.2">
      <c r="A598" s="580" t="s">
        <v>1628</v>
      </c>
      <c r="B598" s="594"/>
      <c r="C598" s="579"/>
      <c r="D598" s="595" t="s">
        <v>1197</v>
      </c>
      <c r="E598" s="594" t="s">
        <v>30</v>
      </c>
      <c r="F598" s="596">
        <v>3</v>
      </c>
      <c r="G598" s="600"/>
      <c r="H598" s="581">
        <f t="shared" si="55"/>
        <v>0</v>
      </c>
      <c r="I598" s="431">
        <f t="shared" si="54"/>
        <v>0</v>
      </c>
      <c r="J598" s="431"/>
      <c r="K598" s="431">
        <f t="shared" si="52"/>
        <v>0</v>
      </c>
      <c r="L598" s="333"/>
      <c r="M598" s="431"/>
      <c r="N598" s="349"/>
    </row>
    <row r="599" spans="1:14" x14ac:dyDescent="0.2">
      <c r="A599" s="580" t="s">
        <v>1629</v>
      </c>
      <c r="B599" s="594"/>
      <c r="C599" s="579"/>
      <c r="D599" s="595" t="s">
        <v>1198</v>
      </c>
      <c r="E599" s="594" t="s">
        <v>30</v>
      </c>
      <c r="F599" s="596">
        <v>3</v>
      </c>
      <c r="G599" s="600"/>
      <c r="H599" s="581">
        <f t="shared" si="55"/>
        <v>0</v>
      </c>
      <c r="I599" s="431">
        <f t="shared" si="54"/>
        <v>0</v>
      </c>
      <c r="J599" s="431"/>
      <c r="K599" s="431">
        <f t="shared" si="52"/>
        <v>0</v>
      </c>
      <c r="L599" s="333"/>
      <c r="M599" s="431"/>
      <c r="N599" s="349"/>
    </row>
    <row r="600" spans="1:14" x14ac:dyDescent="0.2">
      <c r="A600" s="580" t="s">
        <v>1630</v>
      </c>
      <c r="B600" s="594"/>
      <c r="C600" s="579"/>
      <c r="D600" s="595" t="s">
        <v>1199</v>
      </c>
      <c r="E600" s="594" t="s">
        <v>18</v>
      </c>
      <c r="F600" s="596">
        <v>8</v>
      </c>
      <c r="G600" s="600"/>
      <c r="H600" s="581">
        <f t="shared" si="55"/>
        <v>0</v>
      </c>
      <c r="I600" s="431">
        <f t="shared" si="54"/>
        <v>0</v>
      </c>
      <c r="J600" s="431"/>
      <c r="K600" s="431">
        <f t="shared" si="52"/>
        <v>0</v>
      </c>
      <c r="L600" s="333"/>
      <c r="M600" s="431"/>
      <c r="N600" s="349"/>
    </row>
    <row r="601" spans="1:14" ht="21" x14ac:dyDescent="0.2">
      <c r="A601" s="580" t="s">
        <v>1631</v>
      </c>
      <c r="B601" s="597"/>
      <c r="C601" s="579"/>
      <c r="D601" s="595" t="s">
        <v>889</v>
      </c>
      <c r="E601" s="597" t="s">
        <v>18</v>
      </c>
      <c r="F601" s="596">
        <v>16</v>
      </c>
      <c r="G601" s="600"/>
      <c r="H601" s="581">
        <f t="shared" si="55"/>
        <v>0</v>
      </c>
      <c r="I601" s="431">
        <f t="shared" si="54"/>
        <v>0</v>
      </c>
      <c r="J601" s="431"/>
      <c r="K601" s="431">
        <f t="shared" si="52"/>
        <v>0</v>
      </c>
      <c r="L601" s="333"/>
      <c r="M601" s="431"/>
      <c r="N601" s="349"/>
    </row>
    <row r="602" spans="1:14" ht="21" x14ac:dyDescent="0.2">
      <c r="A602" s="580" t="s">
        <v>1632</v>
      </c>
      <c r="B602" s="597"/>
      <c r="C602" s="579"/>
      <c r="D602" s="595" t="s">
        <v>1170</v>
      </c>
      <c r="E602" s="597" t="s">
        <v>18</v>
      </c>
      <c r="F602" s="596">
        <v>14</v>
      </c>
      <c r="G602" s="600"/>
      <c r="H602" s="581">
        <f t="shared" si="55"/>
        <v>0</v>
      </c>
      <c r="I602" s="431">
        <f t="shared" si="54"/>
        <v>0</v>
      </c>
      <c r="J602" s="431"/>
      <c r="K602" s="431">
        <f t="shared" si="52"/>
        <v>0</v>
      </c>
      <c r="L602" s="333"/>
      <c r="M602" s="431"/>
      <c r="N602" s="349"/>
    </row>
    <row r="603" spans="1:14" ht="21" x14ac:dyDescent="0.2">
      <c r="A603" s="580" t="s">
        <v>1633</v>
      </c>
      <c r="B603" s="597"/>
      <c r="C603" s="579"/>
      <c r="D603" s="580" t="s">
        <v>1200</v>
      </c>
      <c r="E603" s="579" t="s">
        <v>18</v>
      </c>
      <c r="F603" s="581">
        <v>1</v>
      </c>
      <c r="G603" s="882"/>
      <c r="H603" s="581">
        <f t="shared" si="55"/>
        <v>0</v>
      </c>
      <c r="I603" s="431">
        <f t="shared" si="54"/>
        <v>0</v>
      </c>
      <c r="J603" s="431"/>
      <c r="K603" s="431">
        <f t="shared" si="52"/>
        <v>0</v>
      </c>
      <c r="L603" s="333"/>
      <c r="M603" s="431"/>
      <c r="N603" s="349"/>
    </row>
    <row r="604" spans="1:14" ht="21" x14ac:dyDescent="0.2">
      <c r="A604" s="580" t="s">
        <v>1634</v>
      </c>
      <c r="B604" s="594"/>
      <c r="C604" s="579"/>
      <c r="D604" s="595" t="s">
        <v>1201</v>
      </c>
      <c r="E604" s="594" t="s">
        <v>18</v>
      </c>
      <c r="F604" s="598">
        <v>1</v>
      </c>
      <c r="G604" s="598"/>
      <c r="H604" s="581">
        <f t="shared" si="55"/>
        <v>0</v>
      </c>
      <c r="I604" s="431">
        <f t="shared" si="54"/>
        <v>0</v>
      </c>
      <c r="J604" s="431"/>
      <c r="K604" s="431">
        <f t="shared" si="52"/>
        <v>0</v>
      </c>
      <c r="L604" s="333"/>
      <c r="M604" s="431"/>
      <c r="N604" s="349"/>
    </row>
    <row r="605" spans="1:14" ht="31.5" x14ac:dyDescent="0.2">
      <c r="A605" s="580" t="s">
        <v>1635</v>
      </c>
      <c r="B605" s="597"/>
      <c r="C605" s="579"/>
      <c r="D605" s="595" t="s">
        <v>1202</v>
      </c>
      <c r="E605" s="594" t="s">
        <v>18</v>
      </c>
      <c r="F605" s="596">
        <v>2</v>
      </c>
      <c r="G605" s="596"/>
      <c r="H605" s="581">
        <f t="shared" si="55"/>
        <v>0</v>
      </c>
      <c r="I605" s="431">
        <f t="shared" si="54"/>
        <v>0</v>
      </c>
      <c r="J605" s="431"/>
      <c r="K605" s="431">
        <f t="shared" si="52"/>
        <v>0</v>
      </c>
      <c r="L605" s="333"/>
      <c r="M605" s="431"/>
      <c r="N605" s="349"/>
    </row>
    <row r="606" spans="1:14" ht="31.5" x14ac:dyDescent="0.2">
      <c r="A606" s="580" t="s">
        <v>1636</v>
      </c>
      <c r="B606" s="594"/>
      <c r="C606" s="579"/>
      <c r="D606" s="595" t="s">
        <v>1203</v>
      </c>
      <c r="E606" s="594" t="s">
        <v>18</v>
      </c>
      <c r="F606" s="596">
        <v>2</v>
      </c>
      <c r="G606" s="596"/>
      <c r="H606" s="581">
        <f t="shared" si="55"/>
        <v>0</v>
      </c>
      <c r="I606" s="431">
        <f t="shared" si="54"/>
        <v>0</v>
      </c>
      <c r="J606" s="431"/>
      <c r="K606" s="431">
        <f t="shared" si="52"/>
        <v>0</v>
      </c>
      <c r="L606" s="333"/>
      <c r="M606" s="431"/>
      <c r="N606" s="349"/>
    </row>
    <row r="607" spans="1:14" ht="21" x14ac:dyDescent="0.2">
      <c r="A607" s="580" t="s">
        <v>1637</v>
      </c>
      <c r="B607" s="594"/>
      <c r="C607" s="579"/>
      <c r="D607" s="595" t="s">
        <v>1172</v>
      </c>
      <c r="E607" s="594" t="s">
        <v>18</v>
      </c>
      <c r="F607" s="596">
        <v>4</v>
      </c>
      <c r="G607" s="596"/>
      <c r="H607" s="581">
        <f t="shared" si="55"/>
        <v>0</v>
      </c>
      <c r="I607" s="431">
        <f t="shared" si="54"/>
        <v>0</v>
      </c>
      <c r="J607" s="431"/>
      <c r="K607" s="431">
        <f t="shared" si="52"/>
        <v>0</v>
      </c>
      <c r="L607" s="333"/>
      <c r="M607" s="431"/>
      <c r="N607" s="349"/>
    </row>
    <row r="608" spans="1:14" ht="21" x14ac:dyDescent="0.2">
      <c r="A608" s="580" t="s">
        <v>1638</v>
      </c>
      <c r="B608" s="594"/>
      <c r="C608" s="579"/>
      <c r="D608" s="595" t="s">
        <v>1204</v>
      </c>
      <c r="E608" s="594" t="s">
        <v>18</v>
      </c>
      <c r="F608" s="596">
        <v>14</v>
      </c>
      <c r="G608" s="596"/>
      <c r="H608" s="581">
        <f t="shared" si="55"/>
        <v>0</v>
      </c>
      <c r="I608" s="431">
        <f t="shared" si="54"/>
        <v>0</v>
      </c>
      <c r="J608" s="431"/>
      <c r="K608" s="431">
        <f t="shared" si="52"/>
        <v>0</v>
      </c>
      <c r="L608" s="333"/>
      <c r="M608" s="431"/>
      <c r="N608" s="349"/>
    </row>
    <row r="609" spans="1:14" x14ac:dyDescent="0.2">
      <c r="A609" s="580" t="s">
        <v>1639</v>
      </c>
      <c r="B609" s="594"/>
      <c r="C609" s="579"/>
      <c r="D609" s="595" t="s">
        <v>1175</v>
      </c>
      <c r="E609" s="594" t="s">
        <v>30</v>
      </c>
      <c r="F609" s="596">
        <v>2</v>
      </c>
      <c r="G609" s="600"/>
      <c r="H609" s="581">
        <f t="shared" si="55"/>
        <v>0</v>
      </c>
      <c r="I609" s="431">
        <f t="shared" si="54"/>
        <v>0</v>
      </c>
      <c r="J609" s="431"/>
      <c r="K609" s="431">
        <f t="shared" si="52"/>
        <v>0</v>
      </c>
      <c r="L609" s="333"/>
      <c r="M609" s="431"/>
      <c r="N609" s="349"/>
    </row>
    <row r="610" spans="1:14" x14ac:dyDescent="0.2">
      <c r="A610" s="580" t="s">
        <v>1640</v>
      </c>
      <c r="B610" s="594"/>
      <c r="C610" s="579"/>
      <c r="D610" s="595" t="s">
        <v>1205</v>
      </c>
      <c r="E610" s="594" t="s">
        <v>18</v>
      </c>
      <c r="F610" s="596">
        <v>20</v>
      </c>
      <c r="G610" s="600"/>
      <c r="H610" s="581">
        <f t="shared" si="55"/>
        <v>0</v>
      </c>
      <c r="I610" s="431">
        <f t="shared" si="54"/>
        <v>0</v>
      </c>
      <c r="J610" s="431"/>
      <c r="K610" s="431">
        <f t="shared" si="52"/>
        <v>0</v>
      </c>
      <c r="L610" s="333"/>
      <c r="M610" s="431"/>
      <c r="N610" s="349"/>
    </row>
    <row r="611" spans="1:14" x14ac:dyDescent="0.2">
      <c r="A611" s="580" t="s">
        <v>1641</v>
      </c>
      <c r="B611" s="594"/>
      <c r="C611" s="579"/>
      <c r="D611" s="595" t="s">
        <v>1206</v>
      </c>
      <c r="E611" s="594" t="s">
        <v>18</v>
      </c>
      <c r="F611" s="596">
        <v>10</v>
      </c>
      <c r="G611" s="600"/>
      <c r="H611" s="581">
        <f t="shared" si="55"/>
        <v>0</v>
      </c>
      <c r="I611" s="431">
        <f t="shared" si="54"/>
        <v>0</v>
      </c>
      <c r="J611" s="431"/>
      <c r="K611" s="431">
        <f t="shared" si="52"/>
        <v>0</v>
      </c>
      <c r="L611" s="333"/>
      <c r="M611" s="431"/>
      <c r="N611" s="349"/>
    </row>
    <row r="612" spans="1:14" x14ac:dyDescent="0.2">
      <c r="A612" s="580" t="s">
        <v>1642</v>
      </c>
      <c r="B612" s="594"/>
      <c r="C612" s="579"/>
      <c r="D612" s="595" t="s">
        <v>1207</v>
      </c>
      <c r="E612" s="594" t="s">
        <v>18</v>
      </c>
      <c r="F612" s="596">
        <v>30</v>
      </c>
      <c r="G612" s="600"/>
      <c r="H612" s="581">
        <f t="shared" si="55"/>
        <v>0</v>
      </c>
      <c r="I612" s="431">
        <f t="shared" si="54"/>
        <v>0</v>
      </c>
      <c r="J612" s="431"/>
      <c r="K612" s="431">
        <f t="shared" si="52"/>
        <v>0</v>
      </c>
      <c r="L612" s="333"/>
      <c r="M612" s="431"/>
      <c r="N612" s="349"/>
    </row>
    <row r="613" spans="1:14" ht="21" x14ac:dyDescent="0.2">
      <c r="A613" s="580" t="s">
        <v>1643</v>
      </c>
      <c r="B613" s="594"/>
      <c r="C613" s="579"/>
      <c r="D613" s="595" t="s">
        <v>1208</v>
      </c>
      <c r="E613" s="594" t="s">
        <v>18</v>
      </c>
      <c r="F613" s="596">
        <v>16</v>
      </c>
      <c r="G613" s="600"/>
      <c r="H613" s="581">
        <f t="shared" si="55"/>
        <v>0</v>
      </c>
      <c r="I613" s="431">
        <f t="shared" si="54"/>
        <v>0</v>
      </c>
      <c r="J613" s="431"/>
      <c r="K613" s="431">
        <f t="shared" si="52"/>
        <v>0</v>
      </c>
      <c r="L613" s="333"/>
      <c r="M613" s="431"/>
      <c r="N613" s="349"/>
    </row>
    <row r="614" spans="1:14" ht="21" x14ac:dyDescent="0.2">
      <c r="A614" s="580" t="s">
        <v>1644</v>
      </c>
      <c r="B614" s="594"/>
      <c r="C614" s="579"/>
      <c r="D614" s="595" t="s">
        <v>1209</v>
      </c>
      <c r="E614" s="594" t="s">
        <v>236</v>
      </c>
      <c r="F614" s="596">
        <v>5</v>
      </c>
      <c r="G614" s="600"/>
      <c r="H614" s="581">
        <f t="shared" si="55"/>
        <v>0</v>
      </c>
      <c r="I614" s="431">
        <f t="shared" si="54"/>
        <v>0</v>
      </c>
      <c r="J614" s="431"/>
      <c r="K614" s="431">
        <f t="shared" si="52"/>
        <v>0</v>
      </c>
      <c r="L614" s="333"/>
      <c r="M614" s="431"/>
      <c r="N614" s="349"/>
    </row>
    <row r="615" spans="1:14" ht="21" x14ac:dyDescent="0.2">
      <c r="A615" s="580" t="s">
        <v>1645</v>
      </c>
      <c r="B615" s="594"/>
      <c r="C615" s="579"/>
      <c r="D615" s="580" t="s">
        <v>1178</v>
      </c>
      <c r="E615" s="599" t="s">
        <v>18</v>
      </c>
      <c r="F615" s="600">
        <v>2</v>
      </c>
      <c r="G615" s="600"/>
      <c r="H615" s="581">
        <f t="shared" si="55"/>
        <v>0</v>
      </c>
      <c r="I615" s="431">
        <f t="shared" si="54"/>
        <v>0</v>
      </c>
      <c r="J615" s="431"/>
      <c r="K615" s="431">
        <f t="shared" si="52"/>
        <v>0</v>
      </c>
      <c r="L615" s="333"/>
      <c r="M615" s="431"/>
      <c r="N615" s="349"/>
    </row>
    <row r="616" spans="1:14" ht="21" x14ac:dyDescent="0.2">
      <c r="A616" s="580" t="s">
        <v>1646</v>
      </c>
      <c r="B616" s="594"/>
      <c r="C616" s="579"/>
      <c r="D616" s="580" t="s">
        <v>1179</v>
      </c>
      <c r="E616" s="599" t="s">
        <v>18</v>
      </c>
      <c r="F616" s="600">
        <v>2</v>
      </c>
      <c r="G616" s="600"/>
      <c r="H616" s="581">
        <f t="shared" si="55"/>
        <v>0</v>
      </c>
      <c r="I616" s="431">
        <f t="shared" si="54"/>
        <v>0</v>
      </c>
      <c r="J616" s="431"/>
      <c r="K616" s="431">
        <f t="shared" si="52"/>
        <v>0</v>
      </c>
      <c r="L616" s="333"/>
      <c r="M616" s="431"/>
      <c r="N616" s="349"/>
    </row>
    <row r="617" spans="1:14" x14ac:dyDescent="0.2">
      <c r="A617" s="580" t="s">
        <v>1647</v>
      </c>
      <c r="B617" s="594"/>
      <c r="C617" s="579"/>
      <c r="D617" s="580" t="s">
        <v>1210</v>
      </c>
      <c r="E617" s="599" t="s">
        <v>236</v>
      </c>
      <c r="F617" s="600">
        <v>0.5</v>
      </c>
      <c r="G617" s="600"/>
      <c r="H617" s="581">
        <f t="shared" si="55"/>
        <v>0</v>
      </c>
      <c r="I617" s="431">
        <f t="shared" si="54"/>
        <v>0</v>
      </c>
      <c r="J617" s="431"/>
      <c r="K617" s="431">
        <f t="shared" si="52"/>
        <v>0</v>
      </c>
      <c r="L617" s="333"/>
      <c r="M617" s="431"/>
      <c r="N617" s="349"/>
    </row>
    <row r="618" spans="1:14" ht="21" x14ac:dyDescent="0.2">
      <c r="A618" s="580" t="s">
        <v>1648</v>
      </c>
      <c r="B618" s="594"/>
      <c r="C618" s="579"/>
      <c r="D618" s="580" t="s">
        <v>1181</v>
      </c>
      <c r="E618" s="599" t="s">
        <v>18</v>
      </c>
      <c r="F618" s="600">
        <v>2</v>
      </c>
      <c r="G618" s="600"/>
      <c r="H618" s="581">
        <f t="shared" si="55"/>
        <v>0</v>
      </c>
      <c r="I618" s="431">
        <f t="shared" si="54"/>
        <v>0</v>
      </c>
      <c r="J618" s="431"/>
      <c r="K618" s="431">
        <f t="shared" si="52"/>
        <v>0</v>
      </c>
      <c r="L618" s="333"/>
      <c r="M618" s="431"/>
      <c r="N618" s="349"/>
    </row>
    <row r="619" spans="1:14" ht="21" x14ac:dyDescent="0.2">
      <c r="A619" s="580" t="s">
        <v>1649</v>
      </c>
      <c r="B619" s="594"/>
      <c r="C619" s="579"/>
      <c r="D619" s="580" t="s">
        <v>1182</v>
      </c>
      <c r="E619" s="599" t="s">
        <v>18</v>
      </c>
      <c r="F619" s="600">
        <v>2</v>
      </c>
      <c r="G619" s="600"/>
      <c r="H619" s="581">
        <f t="shared" si="55"/>
        <v>0</v>
      </c>
      <c r="I619" s="431">
        <f t="shared" si="54"/>
        <v>0</v>
      </c>
      <c r="J619" s="431"/>
      <c r="K619" s="431">
        <f t="shared" si="52"/>
        <v>0</v>
      </c>
      <c r="L619" s="333"/>
      <c r="M619" s="431"/>
      <c r="N619" s="349"/>
    </row>
    <row r="620" spans="1:14" ht="21" x14ac:dyDescent="0.2">
      <c r="A620" s="580" t="s">
        <v>1650</v>
      </c>
      <c r="B620" s="594"/>
      <c r="C620" s="579"/>
      <c r="D620" s="580" t="s">
        <v>1211</v>
      </c>
      <c r="E620" s="599" t="s">
        <v>18</v>
      </c>
      <c r="F620" s="600">
        <v>30</v>
      </c>
      <c r="G620" s="600"/>
      <c r="H620" s="581">
        <f t="shared" si="55"/>
        <v>0</v>
      </c>
      <c r="I620" s="431">
        <f t="shared" si="54"/>
        <v>0</v>
      </c>
      <c r="J620" s="431"/>
      <c r="K620" s="431">
        <f t="shared" ref="K620:K683" si="56">H620</f>
        <v>0</v>
      </c>
      <c r="L620" s="333"/>
      <c r="M620" s="431"/>
      <c r="N620" s="349"/>
    </row>
    <row r="621" spans="1:14" ht="42" x14ac:dyDescent="0.2">
      <c r="A621" s="580" t="s">
        <v>1651</v>
      </c>
      <c r="B621" s="594"/>
      <c r="C621" s="579"/>
      <c r="D621" s="580" t="s">
        <v>1212</v>
      </c>
      <c r="E621" s="599" t="s">
        <v>18</v>
      </c>
      <c r="F621" s="600">
        <v>2</v>
      </c>
      <c r="G621" s="600"/>
      <c r="H621" s="581">
        <f t="shared" si="55"/>
        <v>0</v>
      </c>
      <c r="I621" s="431">
        <f t="shared" si="54"/>
        <v>0</v>
      </c>
      <c r="J621" s="431"/>
      <c r="K621" s="431">
        <f t="shared" si="56"/>
        <v>0</v>
      </c>
      <c r="L621" s="333"/>
      <c r="M621" s="431"/>
      <c r="N621" s="349"/>
    </row>
    <row r="622" spans="1:14" ht="21" x14ac:dyDescent="0.2">
      <c r="A622" s="580" t="s">
        <v>1652</v>
      </c>
      <c r="B622" s="594"/>
      <c r="C622" s="579"/>
      <c r="D622" s="580" t="s">
        <v>1213</v>
      </c>
      <c r="E622" s="599" t="s">
        <v>18</v>
      </c>
      <c r="F622" s="600">
        <v>12</v>
      </c>
      <c r="G622" s="600"/>
      <c r="H622" s="581">
        <f t="shared" si="55"/>
        <v>0</v>
      </c>
      <c r="I622" s="431">
        <f t="shared" si="54"/>
        <v>0</v>
      </c>
      <c r="J622" s="431"/>
      <c r="K622" s="431">
        <f t="shared" si="56"/>
        <v>0</v>
      </c>
      <c r="L622" s="333"/>
      <c r="M622" s="431"/>
      <c r="N622" s="349"/>
    </row>
    <row r="623" spans="1:14" x14ac:dyDescent="0.2">
      <c r="A623" s="580" t="s">
        <v>1653</v>
      </c>
      <c r="B623" s="594"/>
      <c r="C623" s="579"/>
      <c r="D623" s="580" t="s">
        <v>1214</v>
      </c>
      <c r="E623" s="599" t="s">
        <v>18</v>
      </c>
      <c r="F623" s="600">
        <v>32</v>
      </c>
      <c r="G623" s="600"/>
      <c r="H623" s="581">
        <f t="shared" si="55"/>
        <v>0</v>
      </c>
      <c r="I623" s="431">
        <f t="shared" si="54"/>
        <v>0</v>
      </c>
      <c r="J623" s="431"/>
      <c r="K623" s="431">
        <f t="shared" si="56"/>
        <v>0</v>
      </c>
      <c r="L623" s="333"/>
      <c r="M623" s="431"/>
      <c r="N623" s="349"/>
    </row>
    <row r="624" spans="1:14" x14ac:dyDescent="0.2">
      <c r="A624" s="580" t="s">
        <v>1654</v>
      </c>
      <c r="B624" s="594"/>
      <c r="C624" s="579"/>
      <c r="D624" s="595" t="s">
        <v>1215</v>
      </c>
      <c r="E624" s="594" t="s">
        <v>18</v>
      </c>
      <c r="F624" s="596">
        <v>12</v>
      </c>
      <c r="G624" s="600"/>
      <c r="H624" s="581">
        <f t="shared" si="55"/>
        <v>0</v>
      </c>
      <c r="I624" s="431">
        <f t="shared" si="54"/>
        <v>0</v>
      </c>
      <c r="J624" s="431"/>
      <c r="K624" s="431">
        <f t="shared" si="56"/>
        <v>0</v>
      </c>
      <c r="L624" s="333"/>
      <c r="M624" s="431"/>
      <c r="N624" s="349"/>
    </row>
    <row r="625" spans="1:14" x14ac:dyDescent="0.2">
      <c r="A625" s="580" t="s">
        <v>1655</v>
      </c>
      <c r="B625" s="594"/>
      <c r="C625" s="579"/>
      <c r="D625" s="595" t="s">
        <v>695</v>
      </c>
      <c r="E625" s="594" t="s">
        <v>18</v>
      </c>
      <c r="F625" s="596">
        <v>46</v>
      </c>
      <c r="G625" s="600"/>
      <c r="H625" s="581">
        <f t="shared" si="55"/>
        <v>0</v>
      </c>
      <c r="I625" s="431">
        <f t="shared" si="54"/>
        <v>0</v>
      </c>
      <c r="J625" s="431"/>
      <c r="K625" s="431">
        <f t="shared" si="56"/>
        <v>0</v>
      </c>
      <c r="L625" s="333"/>
      <c r="M625" s="431"/>
      <c r="N625" s="349"/>
    </row>
    <row r="626" spans="1:14" ht="21" x14ac:dyDescent="0.2">
      <c r="A626" s="580" t="s">
        <v>1656</v>
      </c>
      <c r="B626" s="594"/>
      <c r="C626" s="579"/>
      <c r="D626" s="595" t="s">
        <v>1183</v>
      </c>
      <c r="E626" s="594" t="s">
        <v>18</v>
      </c>
      <c r="F626" s="596">
        <v>2</v>
      </c>
      <c r="G626" s="600"/>
      <c r="H626" s="581">
        <f t="shared" si="55"/>
        <v>0</v>
      </c>
      <c r="I626" s="431">
        <f t="shared" si="54"/>
        <v>0</v>
      </c>
      <c r="J626" s="431"/>
      <c r="K626" s="431">
        <f t="shared" si="56"/>
        <v>0</v>
      </c>
      <c r="L626" s="333"/>
      <c r="M626" s="431"/>
      <c r="N626" s="349"/>
    </row>
    <row r="627" spans="1:14" ht="21" x14ac:dyDescent="0.2">
      <c r="A627" s="580" t="s">
        <v>1657</v>
      </c>
      <c r="B627" s="594"/>
      <c r="C627" s="579"/>
      <c r="D627" s="595" t="s">
        <v>1216</v>
      </c>
      <c r="E627" s="594" t="s">
        <v>18</v>
      </c>
      <c r="F627" s="596">
        <v>10</v>
      </c>
      <c r="G627" s="600"/>
      <c r="H627" s="581">
        <f t="shared" si="55"/>
        <v>0</v>
      </c>
      <c r="I627" s="431">
        <f t="shared" si="54"/>
        <v>0</v>
      </c>
      <c r="J627" s="431"/>
      <c r="K627" s="431">
        <f t="shared" si="56"/>
        <v>0</v>
      </c>
      <c r="L627" s="333"/>
      <c r="M627" s="431"/>
      <c r="N627" s="349"/>
    </row>
    <row r="628" spans="1:14" ht="21" x14ac:dyDescent="0.2">
      <c r="A628" s="580" t="s">
        <v>1658</v>
      </c>
      <c r="B628" s="594"/>
      <c r="C628" s="579"/>
      <c r="D628" s="595" t="s">
        <v>1217</v>
      </c>
      <c r="E628" s="594" t="s">
        <v>18</v>
      </c>
      <c r="F628" s="596">
        <v>10</v>
      </c>
      <c r="G628" s="600"/>
      <c r="H628" s="581">
        <f t="shared" si="55"/>
        <v>0</v>
      </c>
      <c r="I628" s="431">
        <f t="shared" si="54"/>
        <v>0</v>
      </c>
      <c r="J628" s="431"/>
      <c r="K628" s="431">
        <f t="shared" si="56"/>
        <v>0</v>
      </c>
      <c r="L628" s="333"/>
      <c r="M628" s="431"/>
      <c r="N628" s="349"/>
    </row>
    <row r="629" spans="1:14" x14ac:dyDescent="0.2">
      <c r="A629" s="580" t="s">
        <v>1659</v>
      </c>
      <c r="B629" s="594"/>
      <c r="C629" s="579"/>
      <c r="D629" s="595" t="s">
        <v>1185</v>
      </c>
      <c r="E629" s="594" t="s">
        <v>30</v>
      </c>
      <c r="F629" s="596">
        <v>2</v>
      </c>
      <c r="G629" s="600"/>
      <c r="H629" s="581">
        <f t="shared" si="55"/>
        <v>0</v>
      </c>
      <c r="I629" s="431">
        <f t="shared" si="54"/>
        <v>0</v>
      </c>
      <c r="J629" s="431"/>
      <c r="K629" s="431">
        <f t="shared" si="56"/>
        <v>0</v>
      </c>
      <c r="L629" s="333"/>
      <c r="M629" s="431"/>
      <c r="N629" s="349"/>
    </row>
    <row r="630" spans="1:14" ht="21" x14ac:dyDescent="0.2">
      <c r="A630" s="580" t="s">
        <v>1660</v>
      </c>
      <c r="B630" s="582" t="s">
        <v>1218</v>
      </c>
      <c r="C630" s="579" t="s">
        <v>902</v>
      </c>
      <c r="D630" s="580" t="s">
        <v>1219</v>
      </c>
      <c r="E630" s="599" t="s">
        <v>18</v>
      </c>
      <c r="F630" s="600">
        <v>2</v>
      </c>
      <c r="G630" s="600">
        <f>'CPU - ELETRICA'!G109</f>
        <v>0</v>
      </c>
      <c r="H630" s="581">
        <f t="shared" si="55"/>
        <v>0</v>
      </c>
      <c r="I630" s="431">
        <f t="shared" si="54"/>
        <v>0</v>
      </c>
      <c r="J630" s="431"/>
      <c r="K630" s="431">
        <f t="shared" si="56"/>
        <v>0</v>
      </c>
      <c r="L630" s="333"/>
      <c r="M630" s="431"/>
      <c r="N630" s="349"/>
    </row>
    <row r="631" spans="1:14" ht="15.75" thickBot="1" x14ac:dyDescent="0.25">
      <c r="A631" s="589"/>
      <c r="B631" s="589"/>
      <c r="C631" s="589"/>
      <c r="D631" s="590" t="s">
        <v>1220</v>
      </c>
      <c r="E631" s="589"/>
      <c r="F631" s="591"/>
      <c r="G631" s="592" t="str">
        <f>IF(B631&lt;&gt;"",IF(#REF!="NÃO ENCONTRADO",H631,#REF!),"")</f>
        <v/>
      </c>
      <c r="H631" s="593">
        <f>SUM(H593:H630)</f>
        <v>0</v>
      </c>
      <c r="I631" s="431"/>
      <c r="J631" s="431"/>
      <c r="K631" s="431"/>
      <c r="L631" s="333"/>
      <c r="M631" s="431"/>
      <c r="N631" s="349"/>
    </row>
    <row r="632" spans="1:14" ht="15" x14ac:dyDescent="0.2">
      <c r="A632" s="883" t="s">
        <v>1057</v>
      </c>
      <c r="B632" s="779"/>
      <c r="C632" s="779"/>
      <c r="D632" s="780" t="s">
        <v>1221</v>
      </c>
      <c r="E632" s="779"/>
      <c r="F632" s="781">
        <v>2</v>
      </c>
      <c r="G632" s="782" t="str">
        <f>IF(B632&lt;&gt;"",IF(#REF!="NÃO ENCONTRADO",#REF!,#REF!),"")</f>
        <v/>
      </c>
      <c r="H632" s="782"/>
      <c r="I632" s="431">
        <f t="shared" si="54"/>
        <v>0</v>
      </c>
      <c r="J632" s="431"/>
      <c r="K632" s="431">
        <f t="shared" si="56"/>
        <v>0</v>
      </c>
      <c r="L632" s="333"/>
      <c r="M632" s="431"/>
      <c r="N632" s="349"/>
    </row>
    <row r="633" spans="1:14" ht="21" x14ac:dyDescent="0.2">
      <c r="A633" s="595" t="s">
        <v>1661</v>
      </c>
      <c r="B633" s="594"/>
      <c r="C633" s="579"/>
      <c r="D633" s="595" t="s">
        <v>1107</v>
      </c>
      <c r="E633" s="594" t="s">
        <v>18</v>
      </c>
      <c r="F633" s="596">
        <v>50</v>
      </c>
      <c r="G633" s="596"/>
      <c r="H633" s="581">
        <f t="shared" ref="H633:H668" si="57">F633*G633</f>
        <v>0</v>
      </c>
      <c r="I633" s="431">
        <f t="shared" si="54"/>
        <v>0</v>
      </c>
      <c r="J633" s="431"/>
      <c r="K633" s="431">
        <f t="shared" si="56"/>
        <v>0</v>
      </c>
      <c r="L633" s="333"/>
      <c r="M633" s="431"/>
      <c r="N633" s="349"/>
    </row>
    <row r="634" spans="1:14" x14ac:dyDescent="0.2">
      <c r="A634" s="595" t="s">
        <v>1662</v>
      </c>
      <c r="B634" s="594"/>
      <c r="C634" s="579"/>
      <c r="D634" s="595" t="s">
        <v>1166</v>
      </c>
      <c r="E634" s="594" t="s">
        <v>18</v>
      </c>
      <c r="F634" s="596">
        <v>2</v>
      </c>
      <c r="G634" s="600"/>
      <c r="H634" s="581">
        <f t="shared" si="57"/>
        <v>0</v>
      </c>
      <c r="I634" s="431">
        <f t="shared" si="54"/>
        <v>0</v>
      </c>
      <c r="J634" s="431"/>
      <c r="K634" s="431">
        <f t="shared" si="56"/>
        <v>0</v>
      </c>
      <c r="L634" s="333"/>
      <c r="M634" s="431"/>
      <c r="N634" s="349"/>
    </row>
    <row r="635" spans="1:14" x14ac:dyDescent="0.2">
      <c r="A635" s="595" t="s">
        <v>1663</v>
      </c>
      <c r="B635" s="594"/>
      <c r="C635" s="579"/>
      <c r="D635" s="595" t="s">
        <v>1194</v>
      </c>
      <c r="E635" s="594" t="s">
        <v>18</v>
      </c>
      <c r="F635" s="596">
        <v>40</v>
      </c>
      <c r="G635" s="600"/>
      <c r="H635" s="581">
        <f t="shared" si="57"/>
        <v>0</v>
      </c>
      <c r="I635" s="431">
        <f t="shared" si="54"/>
        <v>0</v>
      </c>
      <c r="J635" s="431"/>
      <c r="K635" s="431">
        <f t="shared" si="56"/>
        <v>0</v>
      </c>
      <c r="L635" s="333"/>
      <c r="M635" s="431"/>
      <c r="N635" s="349"/>
    </row>
    <row r="636" spans="1:14" x14ac:dyDescent="0.2">
      <c r="A636" s="595" t="s">
        <v>1664</v>
      </c>
      <c r="B636" s="594"/>
      <c r="C636" s="579"/>
      <c r="D636" s="595" t="s">
        <v>1168</v>
      </c>
      <c r="E636" s="594" t="s">
        <v>18</v>
      </c>
      <c r="F636" s="596">
        <v>32</v>
      </c>
      <c r="G636" s="600"/>
      <c r="H636" s="581">
        <f t="shared" si="57"/>
        <v>0</v>
      </c>
      <c r="I636" s="431">
        <f t="shared" si="54"/>
        <v>0</v>
      </c>
      <c r="J636" s="431"/>
      <c r="K636" s="431">
        <f t="shared" si="56"/>
        <v>0</v>
      </c>
      <c r="L636" s="333"/>
      <c r="M636" s="431"/>
      <c r="N636" s="349"/>
    </row>
    <row r="637" spans="1:14" ht="21" x14ac:dyDescent="0.2">
      <c r="A637" s="595" t="s">
        <v>1665</v>
      </c>
      <c r="B637" s="594"/>
      <c r="C637" s="579"/>
      <c r="D637" s="595" t="s">
        <v>1195</v>
      </c>
      <c r="E637" s="594" t="s">
        <v>49</v>
      </c>
      <c r="F637" s="596">
        <v>4</v>
      </c>
      <c r="G637" s="600"/>
      <c r="H637" s="581">
        <f t="shared" si="57"/>
        <v>0</v>
      </c>
      <c r="I637" s="431">
        <f t="shared" si="54"/>
        <v>0</v>
      </c>
      <c r="J637" s="431"/>
      <c r="K637" s="431">
        <f t="shared" si="56"/>
        <v>0</v>
      </c>
      <c r="L637" s="333"/>
      <c r="M637" s="431"/>
      <c r="N637" s="349"/>
    </row>
    <row r="638" spans="1:14" ht="21" x14ac:dyDescent="0.2">
      <c r="A638" s="595" t="s">
        <v>1666</v>
      </c>
      <c r="B638" s="594"/>
      <c r="C638" s="579"/>
      <c r="D638" s="595" t="s">
        <v>1196</v>
      </c>
      <c r="E638" s="594" t="s">
        <v>49</v>
      </c>
      <c r="F638" s="596">
        <v>3</v>
      </c>
      <c r="G638" s="600"/>
      <c r="H638" s="581">
        <f t="shared" si="57"/>
        <v>0</v>
      </c>
      <c r="I638" s="431">
        <f t="shared" si="54"/>
        <v>0</v>
      </c>
      <c r="J638" s="431"/>
      <c r="K638" s="431">
        <f t="shared" si="56"/>
        <v>0</v>
      </c>
      <c r="L638" s="333"/>
      <c r="M638" s="431"/>
      <c r="N638" s="349"/>
    </row>
    <row r="639" spans="1:14" x14ac:dyDescent="0.2">
      <c r="A639" s="595" t="s">
        <v>1667</v>
      </c>
      <c r="B639" s="594"/>
      <c r="C639" s="579"/>
      <c r="D639" s="595" t="s">
        <v>1197</v>
      </c>
      <c r="E639" s="594" t="s">
        <v>30</v>
      </c>
      <c r="F639" s="596">
        <v>3</v>
      </c>
      <c r="G639" s="600"/>
      <c r="H639" s="581">
        <f t="shared" si="57"/>
        <v>0</v>
      </c>
      <c r="I639" s="431">
        <f t="shared" si="54"/>
        <v>0</v>
      </c>
      <c r="J639" s="431"/>
      <c r="K639" s="431">
        <f t="shared" si="56"/>
        <v>0</v>
      </c>
      <c r="L639" s="333"/>
      <c r="M639" s="431"/>
      <c r="N639" s="349"/>
    </row>
    <row r="640" spans="1:14" x14ac:dyDescent="0.2">
      <c r="A640" s="595" t="s">
        <v>1668</v>
      </c>
      <c r="B640" s="594"/>
      <c r="C640" s="579"/>
      <c r="D640" s="595" t="s">
        <v>1198</v>
      </c>
      <c r="E640" s="594" t="s">
        <v>30</v>
      </c>
      <c r="F640" s="596">
        <v>3</v>
      </c>
      <c r="G640" s="600"/>
      <c r="H640" s="581">
        <f t="shared" si="57"/>
        <v>0</v>
      </c>
      <c r="I640" s="431">
        <f t="shared" si="54"/>
        <v>0</v>
      </c>
      <c r="J640" s="431"/>
      <c r="K640" s="431">
        <f t="shared" si="56"/>
        <v>0</v>
      </c>
      <c r="L640" s="333"/>
      <c r="M640" s="431"/>
      <c r="N640" s="349"/>
    </row>
    <row r="641" spans="1:14" x14ac:dyDescent="0.2">
      <c r="A641" s="595" t="s">
        <v>1669</v>
      </c>
      <c r="B641" s="594"/>
      <c r="C641" s="579"/>
      <c r="D641" s="595" t="s">
        <v>1199</v>
      </c>
      <c r="E641" s="594" t="s">
        <v>18</v>
      </c>
      <c r="F641" s="596">
        <v>8</v>
      </c>
      <c r="G641" s="600"/>
      <c r="H641" s="581">
        <f t="shared" si="57"/>
        <v>0</v>
      </c>
      <c r="I641" s="431">
        <f t="shared" si="54"/>
        <v>0</v>
      </c>
      <c r="J641" s="431"/>
      <c r="K641" s="431">
        <f t="shared" si="56"/>
        <v>0</v>
      </c>
      <c r="L641" s="333"/>
      <c r="M641" s="431"/>
      <c r="N641" s="349"/>
    </row>
    <row r="642" spans="1:14" ht="21" x14ac:dyDescent="0.2">
      <c r="A642" s="595" t="s">
        <v>1670</v>
      </c>
      <c r="B642" s="594"/>
      <c r="C642" s="579"/>
      <c r="D642" s="595" t="s">
        <v>1222</v>
      </c>
      <c r="E642" s="594" t="s">
        <v>18</v>
      </c>
      <c r="F642" s="596">
        <v>12</v>
      </c>
      <c r="G642" s="600"/>
      <c r="H642" s="581">
        <f t="shared" si="57"/>
        <v>0</v>
      </c>
      <c r="I642" s="431">
        <f t="shared" si="54"/>
        <v>0</v>
      </c>
      <c r="J642" s="431"/>
      <c r="K642" s="431">
        <f t="shared" si="56"/>
        <v>0</v>
      </c>
      <c r="L642" s="333"/>
      <c r="M642" s="431"/>
      <c r="N642" s="349"/>
    </row>
    <row r="643" spans="1:14" ht="21" x14ac:dyDescent="0.2">
      <c r="A643" s="595" t="s">
        <v>1671</v>
      </c>
      <c r="B643" s="594"/>
      <c r="C643" s="579"/>
      <c r="D643" s="595" t="s">
        <v>1223</v>
      </c>
      <c r="E643" s="594" t="s">
        <v>18</v>
      </c>
      <c r="F643" s="596">
        <v>8</v>
      </c>
      <c r="G643" s="600"/>
      <c r="H643" s="581">
        <f t="shared" si="57"/>
        <v>0</v>
      </c>
      <c r="I643" s="431">
        <f t="shared" si="54"/>
        <v>0</v>
      </c>
      <c r="J643" s="431"/>
      <c r="K643" s="431">
        <f t="shared" si="56"/>
        <v>0</v>
      </c>
      <c r="L643" s="333"/>
      <c r="M643" s="431"/>
      <c r="N643" s="349"/>
    </row>
    <row r="644" spans="1:14" ht="21" x14ac:dyDescent="0.2">
      <c r="A644" s="595" t="s">
        <v>1672</v>
      </c>
      <c r="B644" s="594"/>
      <c r="C644" s="579"/>
      <c r="D644" s="595" t="s">
        <v>1224</v>
      </c>
      <c r="E644" s="594" t="s">
        <v>18</v>
      </c>
      <c r="F644" s="596">
        <v>2</v>
      </c>
      <c r="G644" s="600"/>
      <c r="H644" s="581">
        <f t="shared" si="57"/>
        <v>0</v>
      </c>
      <c r="I644" s="431">
        <f t="shared" si="54"/>
        <v>0</v>
      </c>
      <c r="J644" s="431"/>
      <c r="K644" s="431">
        <f t="shared" si="56"/>
        <v>0</v>
      </c>
      <c r="L644" s="333"/>
      <c r="M644" s="431"/>
      <c r="N644" s="349"/>
    </row>
    <row r="645" spans="1:14" ht="31.5" x14ac:dyDescent="0.2">
      <c r="A645" s="595" t="s">
        <v>1673</v>
      </c>
      <c r="B645" s="594"/>
      <c r="C645" s="579"/>
      <c r="D645" s="595" t="s">
        <v>1202</v>
      </c>
      <c r="E645" s="594" t="s">
        <v>18</v>
      </c>
      <c r="F645" s="596">
        <v>2</v>
      </c>
      <c r="G645" s="600"/>
      <c r="H645" s="581">
        <f t="shared" si="57"/>
        <v>0</v>
      </c>
      <c r="I645" s="431">
        <f t="shared" si="54"/>
        <v>0</v>
      </c>
      <c r="J645" s="431"/>
      <c r="K645" s="431">
        <f t="shared" si="56"/>
        <v>0</v>
      </c>
      <c r="L645" s="333"/>
      <c r="M645" s="431"/>
      <c r="N645" s="349"/>
    </row>
    <row r="646" spans="1:14" x14ac:dyDescent="0.2">
      <c r="A646" s="595" t="s">
        <v>1674</v>
      </c>
      <c r="B646" s="599"/>
      <c r="C646" s="579"/>
      <c r="D646" s="580" t="s">
        <v>1225</v>
      </c>
      <c r="E646" s="599" t="s">
        <v>18</v>
      </c>
      <c r="F646" s="600">
        <v>4</v>
      </c>
      <c r="G646" s="600"/>
      <c r="H646" s="581">
        <f t="shared" si="57"/>
        <v>0</v>
      </c>
      <c r="I646" s="431">
        <f t="shared" si="54"/>
        <v>0</v>
      </c>
      <c r="J646" s="431"/>
      <c r="K646" s="431">
        <f t="shared" si="56"/>
        <v>0</v>
      </c>
      <c r="L646" s="333"/>
      <c r="M646" s="431"/>
      <c r="N646" s="349"/>
    </row>
    <row r="647" spans="1:14" x14ac:dyDescent="0.2">
      <c r="A647" s="595" t="s">
        <v>1675</v>
      </c>
      <c r="B647" s="594"/>
      <c r="C647" s="579"/>
      <c r="D647" s="595" t="s">
        <v>1226</v>
      </c>
      <c r="E647" s="594" t="s">
        <v>30</v>
      </c>
      <c r="F647" s="596">
        <v>2</v>
      </c>
      <c r="G647" s="600"/>
      <c r="H647" s="581">
        <f t="shared" si="57"/>
        <v>0</v>
      </c>
      <c r="I647" s="431">
        <f t="shared" si="54"/>
        <v>0</v>
      </c>
      <c r="J647" s="431"/>
      <c r="K647" s="431">
        <f t="shared" si="56"/>
        <v>0</v>
      </c>
      <c r="L647" s="333"/>
      <c r="M647" s="431"/>
      <c r="N647" s="349"/>
    </row>
    <row r="648" spans="1:14" x14ac:dyDescent="0.2">
      <c r="A648" s="595" t="s">
        <v>1676</v>
      </c>
      <c r="B648" s="594"/>
      <c r="C648" s="579"/>
      <c r="D648" s="595" t="s">
        <v>1205</v>
      </c>
      <c r="E648" s="594" t="s">
        <v>18</v>
      </c>
      <c r="F648" s="596">
        <v>20</v>
      </c>
      <c r="G648" s="600"/>
      <c r="H648" s="581">
        <f t="shared" si="57"/>
        <v>0</v>
      </c>
      <c r="I648" s="431">
        <f t="shared" si="54"/>
        <v>0</v>
      </c>
      <c r="J648" s="431"/>
      <c r="K648" s="431">
        <f t="shared" si="56"/>
        <v>0</v>
      </c>
      <c r="L648" s="333"/>
      <c r="M648" s="431"/>
      <c r="N648" s="349"/>
    </row>
    <row r="649" spans="1:14" x14ac:dyDescent="0.2">
      <c r="A649" s="595" t="s">
        <v>1677</v>
      </c>
      <c r="B649" s="594"/>
      <c r="C649" s="579"/>
      <c r="D649" s="595" t="s">
        <v>1206</v>
      </c>
      <c r="E649" s="594" t="s">
        <v>18</v>
      </c>
      <c r="F649" s="596">
        <v>10</v>
      </c>
      <c r="G649" s="600"/>
      <c r="H649" s="581">
        <f t="shared" si="57"/>
        <v>0</v>
      </c>
      <c r="I649" s="431">
        <f t="shared" si="54"/>
        <v>0</v>
      </c>
      <c r="J649" s="431"/>
      <c r="K649" s="431">
        <f t="shared" si="56"/>
        <v>0</v>
      </c>
      <c r="L649" s="333"/>
      <c r="M649" s="431"/>
      <c r="N649" s="349"/>
    </row>
    <row r="650" spans="1:14" x14ac:dyDescent="0.2">
      <c r="A650" s="595" t="s">
        <v>1678</v>
      </c>
      <c r="B650" s="594"/>
      <c r="C650" s="579"/>
      <c r="D650" s="595" t="s">
        <v>1207</v>
      </c>
      <c r="E650" s="594" t="s">
        <v>18</v>
      </c>
      <c r="F650" s="596">
        <v>36</v>
      </c>
      <c r="G650" s="600"/>
      <c r="H650" s="581">
        <f t="shared" si="57"/>
        <v>0</v>
      </c>
      <c r="I650" s="431">
        <f t="shared" si="54"/>
        <v>0</v>
      </c>
      <c r="J650" s="431"/>
      <c r="K650" s="431">
        <f t="shared" si="56"/>
        <v>0</v>
      </c>
      <c r="L650" s="333"/>
      <c r="M650" s="431"/>
      <c r="N650" s="349"/>
    </row>
    <row r="651" spans="1:14" ht="21" x14ac:dyDescent="0.2">
      <c r="A651" s="595" t="s">
        <v>1679</v>
      </c>
      <c r="B651" s="594"/>
      <c r="C651" s="579"/>
      <c r="D651" s="595" t="s">
        <v>1208</v>
      </c>
      <c r="E651" s="594" t="s">
        <v>18</v>
      </c>
      <c r="F651" s="596">
        <v>8</v>
      </c>
      <c r="G651" s="600"/>
      <c r="H651" s="581">
        <f t="shared" si="57"/>
        <v>0</v>
      </c>
      <c r="I651" s="431">
        <f t="shared" si="54"/>
        <v>0</v>
      </c>
      <c r="J651" s="431"/>
      <c r="K651" s="431">
        <f t="shared" si="56"/>
        <v>0</v>
      </c>
      <c r="L651" s="333"/>
      <c r="M651" s="431"/>
      <c r="N651" s="349"/>
    </row>
    <row r="652" spans="1:14" ht="21" x14ac:dyDescent="0.2">
      <c r="A652" s="595" t="s">
        <v>1680</v>
      </c>
      <c r="B652" s="594"/>
      <c r="C652" s="579"/>
      <c r="D652" s="595" t="s">
        <v>1209</v>
      </c>
      <c r="E652" s="594" t="s">
        <v>236</v>
      </c>
      <c r="F652" s="596">
        <v>5</v>
      </c>
      <c r="G652" s="600"/>
      <c r="H652" s="581">
        <f t="shared" si="57"/>
        <v>0</v>
      </c>
      <c r="I652" s="431">
        <f t="shared" si="54"/>
        <v>0</v>
      </c>
      <c r="J652" s="431"/>
      <c r="K652" s="431">
        <f t="shared" si="56"/>
        <v>0</v>
      </c>
      <c r="L652" s="333"/>
      <c r="M652" s="431"/>
      <c r="N652" s="349"/>
    </row>
    <row r="653" spans="1:14" ht="21" x14ac:dyDescent="0.2">
      <c r="A653" s="595" t="s">
        <v>1681</v>
      </c>
      <c r="B653" s="594"/>
      <c r="C653" s="579"/>
      <c r="D653" s="595" t="s">
        <v>1178</v>
      </c>
      <c r="E653" s="594" t="s">
        <v>18</v>
      </c>
      <c r="F653" s="596">
        <v>2</v>
      </c>
      <c r="G653" s="600"/>
      <c r="H653" s="581">
        <f t="shared" si="57"/>
        <v>0</v>
      </c>
      <c r="I653" s="431">
        <f t="shared" ref="I653:I716" si="58">H653</f>
        <v>0</v>
      </c>
      <c r="J653" s="431"/>
      <c r="K653" s="431">
        <f t="shared" si="56"/>
        <v>0</v>
      </c>
      <c r="L653" s="333"/>
      <c r="M653" s="431"/>
      <c r="N653" s="349"/>
    </row>
    <row r="654" spans="1:14" ht="21" x14ac:dyDescent="0.2">
      <c r="A654" s="595" t="s">
        <v>1682</v>
      </c>
      <c r="B654" s="594"/>
      <c r="C654" s="579"/>
      <c r="D654" s="595" t="s">
        <v>1179</v>
      </c>
      <c r="E654" s="594" t="s">
        <v>18</v>
      </c>
      <c r="F654" s="596">
        <v>2</v>
      </c>
      <c r="G654" s="600"/>
      <c r="H654" s="581">
        <f t="shared" si="57"/>
        <v>0</v>
      </c>
      <c r="I654" s="431">
        <f t="shared" si="58"/>
        <v>0</v>
      </c>
      <c r="J654" s="431"/>
      <c r="K654" s="431">
        <f t="shared" si="56"/>
        <v>0</v>
      </c>
      <c r="L654" s="333"/>
      <c r="M654" s="431"/>
      <c r="N654" s="349"/>
    </row>
    <row r="655" spans="1:14" x14ac:dyDescent="0.2">
      <c r="A655" s="595" t="s">
        <v>1683</v>
      </c>
      <c r="B655" s="594"/>
      <c r="C655" s="579"/>
      <c r="D655" s="595" t="s">
        <v>1180</v>
      </c>
      <c r="E655" s="594" t="s">
        <v>18</v>
      </c>
      <c r="F655" s="596">
        <v>2</v>
      </c>
      <c r="G655" s="600"/>
      <c r="H655" s="581">
        <f t="shared" si="57"/>
        <v>0</v>
      </c>
      <c r="I655" s="431">
        <f t="shared" si="58"/>
        <v>0</v>
      </c>
      <c r="J655" s="431"/>
      <c r="K655" s="431">
        <f t="shared" si="56"/>
        <v>0</v>
      </c>
      <c r="L655" s="333"/>
      <c r="M655" s="431"/>
      <c r="N655" s="349"/>
    </row>
    <row r="656" spans="1:14" x14ac:dyDescent="0.2">
      <c r="A656" s="595" t="s">
        <v>1684</v>
      </c>
      <c r="B656" s="594"/>
      <c r="C656" s="579"/>
      <c r="D656" s="595" t="s">
        <v>1210</v>
      </c>
      <c r="E656" s="594" t="s">
        <v>236</v>
      </c>
      <c r="F656" s="596">
        <v>0.5</v>
      </c>
      <c r="G656" s="600"/>
      <c r="H656" s="581">
        <f t="shared" si="57"/>
        <v>0</v>
      </c>
      <c r="I656" s="431">
        <f t="shared" si="58"/>
        <v>0</v>
      </c>
      <c r="J656" s="431"/>
      <c r="K656" s="431">
        <f t="shared" si="56"/>
        <v>0</v>
      </c>
      <c r="L656" s="333"/>
      <c r="M656" s="431"/>
      <c r="N656" s="349"/>
    </row>
    <row r="657" spans="1:14" ht="21" x14ac:dyDescent="0.2">
      <c r="A657" s="595" t="s">
        <v>1685</v>
      </c>
      <c r="B657" s="594"/>
      <c r="C657" s="579"/>
      <c r="D657" s="595" t="s">
        <v>1181</v>
      </c>
      <c r="E657" s="594" t="s">
        <v>18</v>
      </c>
      <c r="F657" s="596">
        <v>2</v>
      </c>
      <c r="G657" s="596"/>
      <c r="H657" s="581">
        <f t="shared" si="57"/>
        <v>0</v>
      </c>
      <c r="I657" s="431">
        <f t="shared" si="58"/>
        <v>0</v>
      </c>
      <c r="J657" s="431"/>
      <c r="K657" s="431">
        <f t="shared" si="56"/>
        <v>0</v>
      </c>
      <c r="L657" s="333"/>
      <c r="M657" s="431"/>
      <c r="N657" s="349"/>
    </row>
    <row r="658" spans="1:14" ht="21" x14ac:dyDescent="0.2">
      <c r="A658" s="595" t="s">
        <v>1686</v>
      </c>
      <c r="B658" s="594"/>
      <c r="C658" s="579"/>
      <c r="D658" s="595" t="s">
        <v>1211</v>
      </c>
      <c r="E658" s="594" t="s">
        <v>18</v>
      </c>
      <c r="F658" s="596">
        <v>32</v>
      </c>
      <c r="G658" s="596"/>
      <c r="H658" s="581">
        <f t="shared" si="57"/>
        <v>0</v>
      </c>
      <c r="I658" s="431">
        <f t="shared" si="58"/>
        <v>0</v>
      </c>
      <c r="J658" s="431"/>
      <c r="K658" s="431">
        <f t="shared" si="56"/>
        <v>0</v>
      </c>
      <c r="L658" s="333"/>
      <c r="M658" s="431"/>
      <c r="N658" s="349"/>
    </row>
    <row r="659" spans="1:14" x14ac:dyDescent="0.2">
      <c r="A659" s="595" t="s">
        <v>1687</v>
      </c>
      <c r="B659" s="594"/>
      <c r="C659" s="579"/>
      <c r="D659" s="595" t="s">
        <v>1227</v>
      </c>
      <c r="E659" s="594" t="s">
        <v>18</v>
      </c>
      <c r="F659" s="596">
        <v>2</v>
      </c>
      <c r="G659" s="600"/>
      <c r="H659" s="581">
        <f t="shared" si="57"/>
        <v>0</v>
      </c>
      <c r="I659" s="431">
        <f t="shared" si="58"/>
        <v>0</v>
      </c>
      <c r="J659" s="431"/>
      <c r="K659" s="431">
        <f t="shared" si="56"/>
        <v>0</v>
      </c>
      <c r="L659" s="333"/>
      <c r="M659" s="431"/>
      <c r="N659" s="349"/>
    </row>
    <row r="660" spans="1:14" ht="21" x14ac:dyDescent="0.2">
      <c r="A660" s="595" t="s">
        <v>1688</v>
      </c>
      <c r="B660" s="594"/>
      <c r="C660" s="579"/>
      <c r="D660" s="595" t="s">
        <v>1213</v>
      </c>
      <c r="E660" s="594" t="s">
        <v>18</v>
      </c>
      <c r="F660" s="596">
        <v>24</v>
      </c>
      <c r="G660" s="600"/>
      <c r="H660" s="581">
        <f t="shared" si="57"/>
        <v>0</v>
      </c>
      <c r="I660" s="431">
        <f t="shared" si="58"/>
        <v>0</v>
      </c>
      <c r="J660" s="431"/>
      <c r="K660" s="431">
        <f t="shared" si="56"/>
        <v>0</v>
      </c>
      <c r="L660" s="333"/>
      <c r="M660" s="431"/>
      <c r="N660" s="349"/>
    </row>
    <row r="661" spans="1:14" x14ac:dyDescent="0.2">
      <c r="A661" s="595" t="s">
        <v>1689</v>
      </c>
      <c r="B661" s="594"/>
      <c r="C661" s="579"/>
      <c r="D661" s="595" t="s">
        <v>1214</v>
      </c>
      <c r="E661" s="594" t="s">
        <v>18</v>
      </c>
      <c r="F661" s="596">
        <v>24</v>
      </c>
      <c r="G661" s="600"/>
      <c r="H661" s="581">
        <f t="shared" si="57"/>
        <v>0</v>
      </c>
      <c r="I661" s="431">
        <f t="shared" si="58"/>
        <v>0</v>
      </c>
      <c r="J661" s="431"/>
      <c r="K661" s="431">
        <f t="shared" si="56"/>
        <v>0</v>
      </c>
      <c r="L661" s="333"/>
      <c r="M661" s="431"/>
      <c r="N661" s="349"/>
    </row>
    <row r="662" spans="1:14" x14ac:dyDescent="0.2">
      <c r="A662" s="595" t="s">
        <v>1690</v>
      </c>
      <c r="B662" s="594"/>
      <c r="C662" s="579"/>
      <c r="D662" s="595" t="s">
        <v>1215</v>
      </c>
      <c r="E662" s="594" t="s">
        <v>18</v>
      </c>
      <c r="F662" s="596">
        <v>8</v>
      </c>
      <c r="G662" s="600"/>
      <c r="H662" s="581">
        <f t="shared" si="57"/>
        <v>0</v>
      </c>
      <c r="I662" s="431">
        <f t="shared" si="58"/>
        <v>0</v>
      </c>
      <c r="J662" s="431"/>
      <c r="K662" s="431">
        <f t="shared" si="56"/>
        <v>0</v>
      </c>
      <c r="L662" s="333"/>
      <c r="M662" s="431"/>
      <c r="N662" s="349"/>
    </row>
    <row r="663" spans="1:14" x14ac:dyDescent="0.2">
      <c r="A663" s="595" t="s">
        <v>1691</v>
      </c>
      <c r="B663" s="594"/>
      <c r="C663" s="579"/>
      <c r="D663" s="595" t="s">
        <v>695</v>
      </c>
      <c r="E663" s="594" t="s">
        <v>18</v>
      </c>
      <c r="F663" s="596">
        <v>24</v>
      </c>
      <c r="G663" s="600"/>
      <c r="H663" s="581">
        <f t="shared" si="57"/>
        <v>0</v>
      </c>
      <c r="I663" s="431">
        <f t="shared" si="58"/>
        <v>0</v>
      </c>
      <c r="J663" s="431"/>
      <c r="K663" s="431">
        <f t="shared" si="56"/>
        <v>0</v>
      </c>
      <c r="L663" s="333"/>
      <c r="M663" s="431"/>
      <c r="N663" s="349"/>
    </row>
    <row r="664" spans="1:14" ht="21" x14ac:dyDescent="0.2">
      <c r="A664" s="595" t="s">
        <v>1692</v>
      </c>
      <c r="B664" s="594"/>
      <c r="C664" s="579"/>
      <c r="D664" s="595" t="s">
        <v>1216</v>
      </c>
      <c r="E664" s="594" t="s">
        <v>18</v>
      </c>
      <c r="F664" s="596">
        <v>4</v>
      </c>
      <c r="G664" s="600"/>
      <c r="H664" s="581">
        <f t="shared" si="57"/>
        <v>0</v>
      </c>
      <c r="I664" s="431">
        <f t="shared" si="58"/>
        <v>0</v>
      </c>
      <c r="J664" s="431"/>
      <c r="K664" s="431">
        <f t="shared" si="56"/>
        <v>0</v>
      </c>
      <c r="L664" s="333"/>
      <c r="M664" s="431"/>
      <c r="N664" s="349"/>
    </row>
    <row r="665" spans="1:14" ht="21" x14ac:dyDescent="0.2">
      <c r="A665" s="595" t="s">
        <v>1693</v>
      </c>
      <c r="B665" s="594"/>
      <c r="C665" s="579"/>
      <c r="D665" s="595" t="s">
        <v>1217</v>
      </c>
      <c r="E665" s="594" t="s">
        <v>18</v>
      </c>
      <c r="F665" s="596">
        <v>40</v>
      </c>
      <c r="G665" s="600"/>
      <c r="H665" s="581">
        <f t="shared" si="57"/>
        <v>0</v>
      </c>
      <c r="I665" s="431">
        <f t="shared" si="58"/>
        <v>0</v>
      </c>
      <c r="J665" s="431"/>
      <c r="K665" s="431">
        <f t="shared" si="56"/>
        <v>0</v>
      </c>
      <c r="L665" s="333"/>
      <c r="M665" s="431"/>
      <c r="N665" s="349"/>
    </row>
    <row r="666" spans="1:14" x14ac:dyDescent="0.2">
      <c r="A666" s="595" t="s">
        <v>1694</v>
      </c>
      <c r="B666" s="594"/>
      <c r="C666" s="579"/>
      <c r="D666" s="595" t="s">
        <v>1228</v>
      </c>
      <c r="E666" s="594" t="s">
        <v>18</v>
      </c>
      <c r="F666" s="596">
        <v>10</v>
      </c>
      <c r="G666" s="596"/>
      <c r="H666" s="581">
        <f t="shared" si="57"/>
        <v>0</v>
      </c>
      <c r="I666" s="431">
        <f t="shared" si="58"/>
        <v>0</v>
      </c>
      <c r="J666" s="431"/>
      <c r="K666" s="431">
        <f t="shared" si="56"/>
        <v>0</v>
      </c>
      <c r="L666" s="333"/>
      <c r="M666" s="431"/>
      <c r="N666" s="349"/>
    </row>
    <row r="667" spans="1:14" x14ac:dyDescent="0.2">
      <c r="A667" s="595" t="s">
        <v>1695</v>
      </c>
      <c r="B667" s="594"/>
      <c r="C667" s="579"/>
      <c r="D667" s="595" t="s">
        <v>1229</v>
      </c>
      <c r="E667" s="594" t="s">
        <v>30</v>
      </c>
      <c r="F667" s="596">
        <v>2</v>
      </c>
      <c r="G667" s="596"/>
      <c r="H667" s="581">
        <f t="shared" si="57"/>
        <v>0</v>
      </c>
      <c r="I667" s="431">
        <f t="shared" si="58"/>
        <v>0</v>
      </c>
      <c r="J667" s="431"/>
      <c r="K667" s="431">
        <f t="shared" si="56"/>
        <v>0</v>
      </c>
      <c r="L667" s="333"/>
      <c r="M667" s="431"/>
      <c r="N667" s="349"/>
    </row>
    <row r="668" spans="1:14" ht="21" x14ac:dyDescent="0.2">
      <c r="A668" s="595" t="s">
        <v>1696</v>
      </c>
      <c r="B668" s="582" t="s">
        <v>1231</v>
      </c>
      <c r="C668" s="579" t="s">
        <v>902</v>
      </c>
      <c r="D668" s="580" t="s">
        <v>1232</v>
      </c>
      <c r="E668" s="599" t="s">
        <v>18</v>
      </c>
      <c r="F668" s="600">
        <v>2</v>
      </c>
      <c r="G668" s="600">
        <f>'CPU - ELETRICA'!G114</f>
        <v>0</v>
      </c>
      <c r="H668" s="581">
        <f t="shared" si="57"/>
        <v>0</v>
      </c>
      <c r="I668" s="431">
        <f t="shared" si="58"/>
        <v>0</v>
      </c>
      <c r="J668" s="431"/>
      <c r="K668" s="431">
        <f t="shared" si="56"/>
        <v>0</v>
      </c>
      <c r="L668" s="333"/>
      <c r="M668" s="431"/>
      <c r="N668" s="349"/>
    </row>
    <row r="669" spans="1:14" ht="15.75" thickBot="1" x14ac:dyDescent="0.25">
      <c r="A669" s="589"/>
      <c r="B669" s="589"/>
      <c r="C669" s="589"/>
      <c r="D669" s="590" t="s">
        <v>1233</v>
      </c>
      <c r="E669" s="589"/>
      <c r="F669" s="591"/>
      <c r="G669" s="592" t="str">
        <f>IF(B669&lt;&gt;"",IF(#REF!="NÃO ENCONTRADO",H669,#REF!),"")</f>
        <v/>
      </c>
      <c r="H669" s="592">
        <f>SUM(H633:H668)</f>
        <v>0</v>
      </c>
      <c r="I669" s="431"/>
      <c r="J669" s="431"/>
      <c r="K669" s="431"/>
      <c r="L669" s="333"/>
      <c r="M669" s="431"/>
      <c r="N669" s="349"/>
    </row>
    <row r="670" spans="1:14" ht="15" x14ac:dyDescent="0.2">
      <c r="A670" s="778" t="s">
        <v>1625</v>
      </c>
      <c r="B670" s="779"/>
      <c r="C670" s="779"/>
      <c r="D670" s="780" t="s">
        <v>1234</v>
      </c>
      <c r="E670" s="779"/>
      <c r="F670" s="781">
        <v>2</v>
      </c>
      <c r="G670" s="782" t="str">
        <f>IF(B670&lt;&gt;"",IF(#REF!="NÃO ENCONTRADO",#REF!,#REF!),"")</f>
        <v/>
      </c>
      <c r="H670" s="782"/>
      <c r="I670" s="431">
        <f t="shared" si="58"/>
        <v>0</v>
      </c>
      <c r="J670" s="431"/>
      <c r="K670" s="431">
        <f t="shared" si="56"/>
        <v>0</v>
      </c>
      <c r="L670" s="333"/>
      <c r="M670" s="431"/>
      <c r="N670" s="349"/>
    </row>
    <row r="671" spans="1:14" ht="21" x14ac:dyDescent="0.2">
      <c r="A671" s="595" t="s">
        <v>1697</v>
      </c>
      <c r="B671" s="594"/>
      <c r="C671" s="579"/>
      <c r="D671" s="595" t="s">
        <v>1107</v>
      </c>
      <c r="E671" s="594" t="s">
        <v>18</v>
      </c>
      <c r="F671" s="596">
        <v>20</v>
      </c>
      <c r="G671" s="596"/>
      <c r="H671" s="581">
        <f t="shared" ref="H671:H705" si="59">F671*G671</f>
        <v>0</v>
      </c>
      <c r="I671" s="431">
        <f t="shared" si="58"/>
        <v>0</v>
      </c>
      <c r="J671" s="431"/>
      <c r="K671" s="431">
        <f t="shared" si="56"/>
        <v>0</v>
      </c>
      <c r="L671" s="333"/>
      <c r="M671" s="431"/>
      <c r="N671" s="349"/>
    </row>
    <row r="672" spans="1:14" x14ac:dyDescent="0.2">
      <c r="A672" s="595" t="s">
        <v>1698</v>
      </c>
      <c r="B672" s="594"/>
      <c r="C672" s="579"/>
      <c r="D672" s="595" t="s">
        <v>1166</v>
      </c>
      <c r="E672" s="594" t="s">
        <v>18</v>
      </c>
      <c r="F672" s="596">
        <v>2</v>
      </c>
      <c r="G672" s="600"/>
      <c r="H672" s="581">
        <f t="shared" si="59"/>
        <v>0</v>
      </c>
      <c r="I672" s="431">
        <f t="shared" si="58"/>
        <v>0</v>
      </c>
      <c r="J672" s="431"/>
      <c r="K672" s="431">
        <f t="shared" si="56"/>
        <v>0</v>
      </c>
      <c r="L672" s="333"/>
      <c r="M672" s="431"/>
      <c r="N672" s="349"/>
    </row>
    <row r="673" spans="1:14" x14ac:dyDescent="0.2">
      <c r="A673" s="595" t="s">
        <v>1699</v>
      </c>
      <c r="B673" s="594"/>
      <c r="C673" s="579"/>
      <c r="D673" s="595" t="s">
        <v>1194</v>
      </c>
      <c r="E673" s="594" t="s">
        <v>18</v>
      </c>
      <c r="F673" s="596">
        <v>40</v>
      </c>
      <c r="G673" s="600"/>
      <c r="H673" s="581">
        <f t="shared" si="59"/>
        <v>0</v>
      </c>
      <c r="I673" s="431">
        <f t="shared" si="58"/>
        <v>0</v>
      </c>
      <c r="J673" s="431"/>
      <c r="K673" s="431">
        <f t="shared" si="56"/>
        <v>0</v>
      </c>
      <c r="L673" s="333"/>
      <c r="M673" s="431"/>
      <c r="N673" s="349"/>
    </row>
    <row r="674" spans="1:14" x14ac:dyDescent="0.2">
      <c r="A674" s="595" t="s">
        <v>1700</v>
      </c>
      <c r="B674" s="594"/>
      <c r="C674" s="579"/>
      <c r="D674" s="595" t="s">
        <v>1168</v>
      </c>
      <c r="E674" s="594" t="s">
        <v>18</v>
      </c>
      <c r="F674" s="596">
        <v>24</v>
      </c>
      <c r="G674" s="600"/>
      <c r="H674" s="581">
        <f t="shared" si="59"/>
        <v>0</v>
      </c>
      <c r="I674" s="431">
        <f t="shared" si="58"/>
        <v>0</v>
      </c>
      <c r="J674" s="431"/>
      <c r="K674" s="431">
        <f t="shared" si="56"/>
        <v>0</v>
      </c>
      <c r="L674" s="333"/>
      <c r="M674" s="431"/>
      <c r="N674" s="349"/>
    </row>
    <row r="675" spans="1:14" ht="21" x14ac:dyDescent="0.2">
      <c r="A675" s="595" t="s">
        <v>1701</v>
      </c>
      <c r="B675" s="594"/>
      <c r="C675" s="579"/>
      <c r="D675" s="595" t="s">
        <v>1195</v>
      </c>
      <c r="E675" s="594" t="s">
        <v>49</v>
      </c>
      <c r="F675" s="596">
        <v>3</v>
      </c>
      <c r="G675" s="600"/>
      <c r="H675" s="581">
        <f t="shared" si="59"/>
        <v>0</v>
      </c>
      <c r="I675" s="431">
        <f t="shared" si="58"/>
        <v>0</v>
      </c>
      <c r="J675" s="431"/>
      <c r="K675" s="431">
        <f t="shared" si="56"/>
        <v>0</v>
      </c>
      <c r="L675" s="333"/>
      <c r="M675" s="431"/>
      <c r="N675" s="349"/>
    </row>
    <row r="676" spans="1:14" ht="21" x14ac:dyDescent="0.2">
      <c r="A676" s="595" t="s">
        <v>1702</v>
      </c>
      <c r="B676" s="594"/>
      <c r="C676" s="579"/>
      <c r="D676" s="595" t="s">
        <v>1196</v>
      </c>
      <c r="E676" s="594" t="s">
        <v>49</v>
      </c>
      <c r="F676" s="596">
        <v>3</v>
      </c>
      <c r="G676" s="600"/>
      <c r="H676" s="581">
        <f t="shared" si="59"/>
        <v>0</v>
      </c>
      <c r="I676" s="431">
        <f t="shared" si="58"/>
        <v>0</v>
      </c>
      <c r="J676" s="431"/>
      <c r="K676" s="431">
        <f t="shared" si="56"/>
        <v>0</v>
      </c>
      <c r="L676" s="333"/>
      <c r="M676" s="431"/>
      <c r="N676" s="349"/>
    </row>
    <row r="677" spans="1:14" x14ac:dyDescent="0.2">
      <c r="A677" s="595" t="s">
        <v>1703</v>
      </c>
      <c r="B677" s="594"/>
      <c r="C677" s="579"/>
      <c r="D677" s="595" t="s">
        <v>1197</v>
      </c>
      <c r="E677" s="594" t="s">
        <v>30</v>
      </c>
      <c r="F677" s="596">
        <v>3</v>
      </c>
      <c r="G677" s="600"/>
      <c r="H677" s="581">
        <f t="shared" si="59"/>
        <v>0</v>
      </c>
      <c r="I677" s="431">
        <f t="shared" si="58"/>
        <v>0</v>
      </c>
      <c r="J677" s="431"/>
      <c r="K677" s="431">
        <f t="shared" si="56"/>
        <v>0</v>
      </c>
      <c r="L677" s="333"/>
      <c r="M677" s="431"/>
      <c r="N677" s="349"/>
    </row>
    <row r="678" spans="1:14" x14ac:dyDescent="0.2">
      <c r="A678" s="595" t="s">
        <v>1704</v>
      </c>
      <c r="B678" s="594"/>
      <c r="C678" s="579"/>
      <c r="D678" s="595" t="s">
        <v>1198</v>
      </c>
      <c r="E678" s="594" t="s">
        <v>30</v>
      </c>
      <c r="F678" s="596">
        <v>3</v>
      </c>
      <c r="G678" s="600"/>
      <c r="H678" s="581">
        <f t="shared" si="59"/>
        <v>0</v>
      </c>
      <c r="I678" s="431">
        <f t="shared" si="58"/>
        <v>0</v>
      </c>
      <c r="J678" s="431"/>
      <c r="K678" s="431">
        <f t="shared" si="56"/>
        <v>0</v>
      </c>
      <c r="L678" s="333"/>
      <c r="M678" s="431"/>
      <c r="N678" s="349"/>
    </row>
    <row r="679" spans="1:14" x14ac:dyDescent="0.2">
      <c r="A679" s="595" t="s">
        <v>1705</v>
      </c>
      <c r="B679" s="594"/>
      <c r="C679" s="579"/>
      <c r="D679" s="595" t="s">
        <v>1199</v>
      </c>
      <c r="E679" s="594" t="s">
        <v>18</v>
      </c>
      <c r="F679" s="596">
        <v>8</v>
      </c>
      <c r="G679" s="600"/>
      <c r="H679" s="581">
        <f t="shared" si="59"/>
        <v>0</v>
      </c>
      <c r="I679" s="431">
        <f t="shared" si="58"/>
        <v>0</v>
      </c>
      <c r="J679" s="431"/>
      <c r="K679" s="431">
        <f t="shared" si="56"/>
        <v>0</v>
      </c>
      <c r="L679" s="333"/>
      <c r="M679" s="431"/>
      <c r="N679" s="349"/>
    </row>
    <row r="680" spans="1:14" ht="21" x14ac:dyDescent="0.2">
      <c r="A680" s="595" t="s">
        <v>1706</v>
      </c>
      <c r="B680" s="594"/>
      <c r="C680" s="579"/>
      <c r="D680" s="595" t="s">
        <v>1222</v>
      </c>
      <c r="E680" s="594" t="s">
        <v>18</v>
      </c>
      <c r="F680" s="596">
        <v>12</v>
      </c>
      <c r="G680" s="600"/>
      <c r="H680" s="581">
        <f t="shared" si="59"/>
        <v>0</v>
      </c>
      <c r="I680" s="431">
        <f t="shared" si="58"/>
        <v>0</v>
      </c>
      <c r="J680" s="431"/>
      <c r="K680" s="431">
        <f t="shared" si="56"/>
        <v>0</v>
      </c>
      <c r="L680" s="333"/>
      <c r="M680" s="431"/>
      <c r="N680" s="349"/>
    </row>
    <row r="681" spans="1:14" ht="21" x14ac:dyDescent="0.2">
      <c r="A681" s="595" t="s">
        <v>1707</v>
      </c>
      <c r="B681" s="594"/>
      <c r="C681" s="579"/>
      <c r="D681" s="595" t="s">
        <v>1223</v>
      </c>
      <c r="E681" s="594" t="s">
        <v>18</v>
      </c>
      <c r="F681" s="596">
        <v>8</v>
      </c>
      <c r="G681" s="600"/>
      <c r="H681" s="581">
        <f t="shared" si="59"/>
        <v>0</v>
      </c>
      <c r="I681" s="431">
        <f t="shared" si="58"/>
        <v>0</v>
      </c>
      <c r="J681" s="431"/>
      <c r="K681" s="431">
        <f t="shared" si="56"/>
        <v>0</v>
      </c>
      <c r="L681" s="333"/>
      <c r="M681" s="431"/>
      <c r="N681" s="349"/>
    </row>
    <row r="682" spans="1:14" ht="21" x14ac:dyDescent="0.2">
      <c r="A682" s="595" t="s">
        <v>1708</v>
      </c>
      <c r="B682" s="594"/>
      <c r="C682" s="579"/>
      <c r="D682" s="595" t="s">
        <v>1235</v>
      </c>
      <c r="E682" s="594" t="s">
        <v>18</v>
      </c>
      <c r="F682" s="596">
        <v>2</v>
      </c>
      <c r="G682" s="600"/>
      <c r="H682" s="581">
        <f t="shared" si="59"/>
        <v>0</v>
      </c>
      <c r="I682" s="431">
        <f t="shared" si="58"/>
        <v>0</v>
      </c>
      <c r="J682" s="431"/>
      <c r="K682" s="431">
        <f t="shared" si="56"/>
        <v>0</v>
      </c>
      <c r="L682" s="333"/>
      <c r="M682" s="431"/>
      <c r="N682" s="349"/>
    </row>
    <row r="683" spans="1:14" x14ac:dyDescent="0.2">
      <c r="A683" s="595" t="s">
        <v>1709</v>
      </c>
      <c r="B683" s="594"/>
      <c r="C683" s="579"/>
      <c r="D683" s="595" t="s">
        <v>1175</v>
      </c>
      <c r="E683" s="594" t="s">
        <v>30</v>
      </c>
      <c r="F683" s="596">
        <v>2</v>
      </c>
      <c r="G683" s="600"/>
      <c r="H683" s="581">
        <f t="shared" si="59"/>
        <v>0</v>
      </c>
      <c r="I683" s="431">
        <f t="shared" si="58"/>
        <v>0</v>
      </c>
      <c r="J683" s="431"/>
      <c r="K683" s="431">
        <f t="shared" si="56"/>
        <v>0</v>
      </c>
      <c r="L683" s="333"/>
      <c r="M683" s="431"/>
      <c r="N683" s="349"/>
    </row>
    <row r="684" spans="1:14" x14ac:dyDescent="0.2">
      <c r="A684" s="595" t="s">
        <v>1710</v>
      </c>
      <c r="B684" s="594"/>
      <c r="C684" s="579"/>
      <c r="D684" s="595" t="s">
        <v>1205</v>
      </c>
      <c r="E684" s="594" t="s">
        <v>18</v>
      </c>
      <c r="F684" s="596">
        <v>8</v>
      </c>
      <c r="G684" s="600"/>
      <c r="H684" s="581">
        <f t="shared" si="59"/>
        <v>0</v>
      </c>
      <c r="I684" s="431">
        <f t="shared" si="58"/>
        <v>0</v>
      </c>
      <c r="J684" s="431"/>
      <c r="K684" s="431">
        <f t="shared" ref="K684:K747" si="60">H684</f>
        <v>0</v>
      </c>
      <c r="L684" s="333"/>
      <c r="M684" s="431"/>
      <c r="N684" s="349"/>
    </row>
    <row r="685" spans="1:14" x14ac:dyDescent="0.2">
      <c r="A685" s="595" t="s">
        <v>1711</v>
      </c>
      <c r="B685" s="594"/>
      <c r="C685" s="579"/>
      <c r="D685" s="595" t="s">
        <v>1206</v>
      </c>
      <c r="E685" s="594" t="s">
        <v>18</v>
      </c>
      <c r="F685" s="596">
        <v>10</v>
      </c>
      <c r="G685" s="600"/>
      <c r="H685" s="581">
        <f t="shared" si="59"/>
        <v>0</v>
      </c>
      <c r="I685" s="431">
        <f t="shared" si="58"/>
        <v>0</v>
      </c>
      <c r="J685" s="431"/>
      <c r="K685" s="431">
        <f t="shared" si="60"/>
        <v>0</v>
      </c>
      <c r="L685" s="333"/>
      <c r="M685" s="431"/>
      <c r="N685" s="349"/>
    </row>
    <row r="686" spans="1:14" x14ac:dyDescent="0.2">
      <c r="A686" s="595" t="s">
        <v>1712</v>
      </c>
      <c r="B686" s="594"/>
      <c r="C686" s="579"/>
      <c r="D686" s="595" t="s">
        <v>1207</v>
      </c>
      <c r="E686" s="594" t="s">
        <v>18</v>
      </c>
      <c r="F686" s="596">
        <v>22</v>
      </c>
      <c r="G686" s="600"/>
      <c r="H686" s="581">
        <f t="shared" si="59"/>
        <v>0</v>
      </c>
      <c r="I686" s="431">
        <f t="shared" si="58"/>
        <v>0</v>
      </c>
      <c r="J686" s="431"/>
      <c r="K686" s="431">
        <f t="shared" si="60"/>
        <v>0</v>
      </c>
      <c r="L686" s="333"/>
      <c r="M686" s="431"/>
      <c r="N686" s="349"/>
    </row>
    <row r="687" spans="1:14" ht="21" x14ac:dyDescent="0.2">
      <c r="A687" s="595" t="s">
        <v>1713</v>
      </c>
      <c r="B687" s="594"/>
      <c r="C687" s="579"/>
      <c r="D687" s="595" t="s">
        <v>1208</v>
      </c>
      <c r="E687" s="594" t="s">
        <v>18</v>
      </c>
      <c r="F687" s="596">
        <v>8</v>
      </c>
      <c r="G687" s="600"/>
      <c r="H687" s="581">
        <f t="shared" si="59"/>
        <v>0</v>
      </c>
      <c r="I687" s="431">
        <f t="shared" si="58"/>
        <v>0</v>
      </c>
      <c r="J687" s="431"/>
      <c r="K687" s="431">
        <f t="shared" si="60"/>
        <v>0</v>
      </c>
      <c r="L687" s="333"/>
      <c r="M687" s="431"/>
      <c r="N687" s="349"/>
    </row>
    <row r="688" spans="1:14" ht="21" x14ac:dyDescent="0.2">
      <c r="A688" s="595" t="s">
        <v>1714</v>
      </c>
      <c r="B688" s="594"/>
      <c r="C688" s="579"/>
      <c r="D688" s="595" t="s">
        <v>1209</v>
      </c>
      <c r="E688" s="594" t="s">
        <v>236</v>
      </c>
      <c r="F688" s="596">
        <v>3</v>
      </c>
      <c r="G688" s="600"/>
      <c r="H688" s="581">
        <f t="shared" si="59"/>
        <v>0</v>
      </c>
      <c r="I688" s="431">
        <f t="shared" si="58"/>
        <v>0</v>
      </c>
      <c r="J688" s="431"/>
      <c r="K688" s="431">
        <f t="shared" si="60"/>
        <v>0</v>
      </c>
      <c r="L688" s="333"/>
      <c r="M688" s="431"/>
      <c r="N688" s="349"/>
    </row>
    <row r="689" spans="1:14" ht="21" x14ac:dyDescent="0.2">
      <c r="A689" s="595" t="s">
        <v>1715</v>
      </c>
      <c r="B689" s="594"/>
      <c r="C689" s="579"/>
      <c r="D689" s="595" t="s">
        <v>1178</v>
      </c>
      <c r="E689" s="594" t="s">
        <v>18</v>
      </c>
      <c r="F689" s="596">
        <v>2</v>
      </c>
      <c r="G689" s="600"/>
      <c r="H689" s="581">
        <f t="shared" si="59"/>
        <v>0</v>
      </c>
      <c r="I689" s="431">
        <f t="shared" si="58"/>
        <v>0</v>
      </c>
      <c r="J689" s="431"/>
      <c r="K689" s="431">
        <f t="shared" si="60"/>
        <v>0</v>
      </c>
      <c r="L689" s="333"/>
      <c r="M689" s="431"/>
      <c r="N689" s="349"/>
    </row>
    <row r="690" spans="1:14" ht="21" x14ac:dyDescent="0.2">
      <c r="A690" s="595" t="s">
        <v>1716</v>
      </c>
      <c r="B690" s="594"/>
      <c r="C690" s="579"/>
      <c r="D690" s="595" t="s">
        <v>1179</v>
      </c>
      <c r="E690" s="594" t="s">
        <v>18</v>
      </c>
      <c r="F690" s="596">
        <v>2</v>
      </c>
      <c r="G690" s="600"/>
      <c r="H690" s="581">
        <f t="shared" si="59"/>
        <v>0</v>
      </c>
      <c r="I690" s="431">
        <f t="shared" si="58"/>
        <v>0</v>
      </c>
      <c r="J690" s="431"/>
      <c r="K690" s="431">
        <f t="shared" si="60"/>
        <v>0</v>
      </c>
      <c r="L690" s="333"/>
      <c r="M690" s="431"/>
      <c r="N690" s="349"/>
    </row>
    <row r="691" spans="1:14" x14ac:dyDescent="0.2">
      <c r="A691" s="595" t="s">
        <v>1717</v>
      </c>
      <c r="B691" s="594"/>
      <c r="C691" s="579"/>
      <c r="D691" s="595" t="s">
        <v>1180</v>
      </c>
      <c r="E691" s="594" t="s">
        <v>18</v>
      </c>
      <c r="F691" s="596">
        <v>2</v>
      </c>
      <c r="G691" s="600"/>
      <c r="H691" s="581">
        <f t="shared" si="59"/>
        <v>0</v>
      </c>
      <c r="I691" s="431">
        <f t="shared" si="58"/>
        <v>0</v>
      </c>
      <c r="J691" s="431"/>
      <c r="K691" s="431">
        <f t="shared" si="60"/>
        <v>0</v>
      </c>
      <c r="L691" s="333"/>
      <c r="M691" s="431"/>
      <c r="N691" s="349"/>
    </row>
    <row r="692" spans="1:14" x14ac:dyDescent="0.2">
      <c r="A692" s="595" t="s">
        <v>1718</v>
      </c>
      <c r="B692" s="594"/>
      <c r="C692" s="579"/>
      <c r="D692" s="595" t="s">
        <v>1210</v>
      </c>
      <c r="E692" s="594" t="s">
        <v>236</v>
      </c>
      <c r="F692" s="596">
        <v>0.5</v>
      </c>
      <c r="G692" s="600"/>
      <c r="H692" s="581">
        <f t="shared" si="59"/>
        <v>0</v>
      </c>
      <c r="I692" s="431">
        <f t="shared" si="58"/>
        <v>0</v>
      </c>
      <c r="J692" s="431"/>
      <c r="K692" s="431">
        <f t="shared" si="60"/>
        <v>0</v>
      </c>
      <c r="L692" s="333"/>
      <c r="M692" s="431"/>
      <c r="N692" s="349"/>
    </row>
    <row r="693" spans="1:14" ht="21" x14ac:dyDescent="0.2">
      <c r="A693" s="595" t="s">
        <v>1719</v>
      </c>
      <c r="B693" s="594"/>
      <c r="C693" s="579"/>
      <c r="D693" s="595" t="s">
        <v>1181</v>
      </c>
      <c r="E693" s="594" t="s">
        <v>18</v>
      </c>
      <c r="F693" s="596">
        <v>2</v>
      </c>
      <c r="G693" s="600"/>
      <c r="H693" s="581">
        <f t="shared" si="59"/>
        <v>0</v>
      </c>
      <c r="I693" s="431">
        <f t="shared" si="58"/>
        <v>0</v>
      </c>
      <c r="J693" s="431"/>
      <c r="K693" s="431">
        <f t="shared" si="60"/>
        <v>0</v>
      </c>
      <c r="L693" s="333"/>
      <c r="M693" s="431"/>
      <c r="N693" s="349"/>
    </row>
    <row r="694" spans="1:14" ht="21" x14ac:dyDescent="0.2">
      <c r="A694" s="595" t="s">
        <v>1720</v>
      </c>
      <c r="B694" s="594"/>
      <c r="C694" s="579"/>
      <c r="D694" s="595" t="s">
        <v>1211</v>
      </c>
      <c r="E694" s="594" t="s">
        <v>18</v>
      </c>
      <c r="F694" s="596">
        <v>16</v>
      </c>
      <c r="G694" s="600"/>
      <c r="H694" s="581">
        <f t="shared" si="59"/>
        <v>0</v>
      </c>
      <c r="I694" s="431">
        <f t="shared" si="58"/>
        <v>0</v>
      </c>
      <c r="J694" s="431"/>
      <c r="K694" s="431">
        <f t="shared" si="60"/>
        <v>0</v>
      </c>
      <c r="L694" s="333"/>
      <c r="M694" s="431"/>
      <c r="N694" s="349"/>
    </row>
    <row r="695" spans="1:14" ht="21" x14ac:dyDescent="0.2">
      <c r="A695" s="595" t="s">
        <v>1721</v>
      </c>
      <c r="B695" s="594"/>
      <c r="C695" s="579"/>
      <c r="D695" s="595" t="s">
        <v>1183</v>
      </c>
      <c r="E695" s="594" t="s">
        <v>18</v>
      </c>
      <c r="F695" s="596">
        <v>2</v>
      </c>
      <c r="G695" s="600"/>
      <c r="H695" s="581">
        <f t="shared" si="59"/>
        <v>0</v>
      </c>
      <c r="I695" s="431">
        <f t="shared" si="58"/>
        <v>0</v>
      </c>
      <c r="J695" s="431"/>
      <c r="K695" s="431">
        <f t="shared" si="60"/>
        <v>0</v>
      </c>
      <c r="L695" s="333"/>
      <c r="M695" s="431"/>
      <c r="N695" s="349"/>
    </row>
    <row r="696" spans="1:14" ht="21" x14ac:dyDescent="0.2">
      <c r="A696" s="595" t="s">
        <v>1722</v>
      </c>
      <c r="B696" s="594"/>
      <c r="C696" s="579"/>
      <c r="D696" s="595" t="s">
        <v>1213</v>
      </c>
      <c r="E696" s="594" t="s">
        <v>18</v>
      </c>
      <c r="F696" s="596">
        <v>8</v>
      </c>
      <c r="G696" s="600"/>
      <c r="H696" s="581">
        <f t="shared" si="59"/>
        <v>0</v>
      </c>
      <c r="I696" s="431">
        <f t="shared" si="58"/>
        <v>0</v>
      </c>
      <c r="J696" s="431"/>
      <c r="K696" s="431">
        <f t="shared" si="60"/>
        <v>0</v>
      </c>
      <c r="L696" s="333"/>
      <c r="M696" s="431"/>
      <c r="N696" s="349"/>
    </row>
    <row r="697" spans="1:14" x14ac:dyDescent="0.2">
      <c r="A697" s="595" t="s">
        <v>1723</v>
      </c>
      <c r="B697" s="594"/>
      <c r="C697" s="579"/>
      <c r="D697" s="595" t="s">
        <v>1214</v>
      </c>
      <c r="E697" s="594" t="s">
        <v>18</v>
      </c>
      <c r="F697" s="596">
        <v>18</v>
      </c>
      <c r="G697" s="600"/>
      <c r="H697" s="581">
        <f t="shared" si="59"/>
        <v>0</v>
      </c>
      <c r="I697" s="431">
        <f t="shared" si="58"/>
        <v>0</v>
      </c>
      <c r="J697" s="431"/>
      <c r="K697" s="431">
        <f t="shared" si="60"/>
        <v>0</v>
      </c>
      <c r="L697" s="333"/>
      <c r="M697" s="431"/>
      <c r="N697" s="349"/>
    </row>
    <row r="698" spans="1:14" x14ac:dyDescent="0.2">
      <c r="A698" s="595" t="s">
        <v>1724</v>
      </c>
      <c r="B698" s="594"/>
      <c r="C698" s="579"/>
      <c r="D698" s="595" t="s">
        <v>1215</v>
      </c>
      <c r="E698" s="594" t="s">
        <v>18</v>
      </c>
      <c r="F698" s="596">
        <v>8</v>
      </c>
      <c r="G698" s="600"/>
      <c r="H698" s="581">
        <f t="shared" si="59"/>
        <v>0</v>
      </c>
      <c r="I698" s="431">
        <f t="shared" si="58"/>
        <v>0</v>
      </c>
      <c r="J698" s="431"/>
      <c r="K698" s="431">
        <f t="shared" si="60"/>
        <v>0</v>
      </c>
      <c r="L698" s="333"/>
      <c r="M698" s="431"/>
      <c r="N698" s="349"/>
    </row>
    <row r="699" spans="1:14" x14ac:dyDescent="0.2">
      <c r="A699" s="595" t="s">
        <v>1725</v>
      </c>
      <c r="B699" s="594"/>
      <c r="C699" s="579"/>
      <c r="D699" s="595" t="s">
        <v>1236</v>
      </c>
      <c r="E699" s="594" t="s">
        <v>18</v>
      </c>
      <c r="F699" s="596">
        <v>24</v>
      </c>
      <c r="G699" s="600"/>
      <c r="H699" s="581">
        <f t="shared" si="59"/>
        <v>0</v>
      </c>
      <c r="I699" s="431">
        <f t="shared" si="58"/>
        <v>0</v>
      </c>
      <c r="J699" s="431"/>
      <c r="K699" s="431">
        <f t="shared" si="60"/>
        <v>0</v>
      </c>
      <c r="L699" s="333"/>
      <c r="M699" s="431"/>
      <c r="N699" s="349"/>
    </row>
    <row r="700" spans="1:14" ht="21" x14ac:dyDescent="0.2">
      <c r="A700" s="595" t="s">
        <v>1726</v>
      </c>
      <c r="B700" s="594"/>
      <c r="C700" s="579"/>
      <c r="D700" s="595" t="s">
        <v>1237</v>
      </c>
      <c r="E700" s="594" t="s">
        <v>18</v>
      </c>
      <c r="F700" s="596">
        <v>2</v>
      </c>
      <c r="G700" s="600"/>
      <c r="H700" s="581">
        <f t="shared" si="59"/>
        <v>0</v>
      </c>
      <c r="I700" s="431">
        <f t="shared" si="58"/>
        <v>0</v>
      </c>
      <c r="J700" s="431"/>
      <c r="K700" s="431">
        <f t="shared" si="60"/>
        <v>0</v>
      </c>
      <c r="L700" s="333"/>
      <c r="M700" s="431"/>
      <c r="N700" s="349"/>
    </row>
    <row r="701" spans="1:14" ht="21" x14ac:dyDescent="0.2">
      <c r="A701" s="595" t="s">
        <v>1727</v>
      </c>
      <c r="B701" s="594"/>
      <c r="C701" s="579"/>
      <c r="D701" s="595" t="s">
        <v>1216</v>
      </c>
      <c r="E701" s="594" t="s">
        <v>18</v>
      </c>
      <c r="F701" s="596">
        <v>4</v>
      </c>
      <c r="G701" s="600"/>
      <c r="H701" s="581">
        <f t="shared" si="59"/>
        <v>0</v>
      </c>
      <c r="I701" s="431">
        <f t="shared" si="58"/>
        <v>0</v>
      </c>
      <c r="J701" s="431"/>
      <c r="K701" s="431">
        <f t="shared" si="60"/>
        <v>0</v>
      </c>
      <c r="L701" s="333"/>
      <c r="M701" s="431"/>
      <c r="N701" s="349"/>
    </row>
    <row r="702" spans="1:14" ht="21" x14ac:dyDescent="0.2">
      <c r="A702" s="595" t="s">
        <v>1728</v>
      </c>
      <c r="B702" s="594"/>
      <c r="C702" s="579"/>
      <c r="D702" s="595" t="s">
        <v>1217</v>
      </c>
      <c r="E702" s="594" t="s">
        <v>18</v>
      </c>
      <c r="F702" s="596">
        <v>40</v>
      </c>
      <c r="G702" s="600"/>
      <c r="H702" s="581">
        <f t="shared" si="59"/>
        <v>0</v>
      </c>
      <c r="I702" s="431">
        <f t="shared" si="58"/>
        <v>0</v>
      </c>
      <c r="J702" s="431"/>
      <c r="K702" s="431">
        <f t="shared" si="60"/>
        <v>0</v>
      </c>
      <c r="L702" s="333"/>
      <c r="M702" s="431"/>
      <c r="N702" s="349"/>
    </row>
    <row r="703" spans="1:14" x14ac:dyDescent="0.2">
      <c r="A703" s="595" t="s">
        <v>1729</v>
      </c>
      <c r="B703" s="594"/>
      <c r="C703" s="579"/>
      <c r="D703" s="595" t="s">
        <v>1228</v>
      </c>
      <c r="E703" s="594" t="s">
        <v>18</v>
      </c>
      <c r="F703" s="596">
        <v>10</v>
      </c>
      <c r="G703" s="596"/>
      <c r="H703" s="581">
        <f t="shared" si="59"/>
        <v>0</v>
      </c>
      <c r="I703" s="431">
        <f t="shared" si="58"/>
        <v>0</v>
      </c>
      <c r="J703" s="431"/>
      <c r="K703" s="431">
        <f t="shared" si="60"/>
        <v>0</v>
      </c>
      <c r="L703" s="333"/>
      <c r="M703" s="431"/>
      <c r="N703" s="349"/>
    </row>
    <row r="704" spans="1:14" x14ac:dyDescent="0.2">
      <c r="A704" s="595" t="s">
        <v>1730</v>
      </c>
      <c r="B704" s="594"/>
      <c r="C704" s="579"/>
      <c r="D704" s="595" t="s">
        <v>1185</v>
      </c>
      <c r="E704" s="594" t="s">
        <v>30</v>
      </c>
      <c r="F704" s="596">
        <v>2</v>
      </c>
      <c r="G704" s="596"/>
      <c r="H704" s="581">
        <f t="shared" si="59"/>
        <v>0</v>
      </c>
      <c r="I704" s="431">
        <f t="shared" si="58"/>
        <v>0</v>
      </c>
      <c r="J704" s="431"/>
      <c r="K704" s="431">
        <f t="shared" si="60"/>
        <v>0</v>
      </c>
      <c r="L704" s="333"/>
      <c r="M704" s="431"/>
      <c r="N704" s="349"/>
    </row>
    <row r="705" spans="1:14" ht="21" x14ac:dyDescent="0.2">
      <c r="A705" s="595" t="s">
        <v>1731</v>
      </c>
      <c r="B705" s="582" t="str">
        <f>'CPU - ELETRICA'!B116</f>
        <v>CCU-E-11</v>
      </c>
      <c r="C705" s="579" t="s">
        <v>902</v>
      </c>
      <c r="D705" s="595" t="s">
        <v>1240</v>
      </c>
      <c r="E705" s="594" t="s">
        <v>18</v>
      </c>
      <c r="F705" s="596">
        <v>2</v>
      </c>
      <c r="G705" s="596">
        <f>'CPU - ELETRICA'!G119</f>
        <v>0</v>
      </c>
      <c r="H705" s="581">
        <f t="shared" si="59"/>
        <v>0</v>
      </c>
      <c r="I705" s="431">
        <f t="shared" si="58"/>
        <v>0</v>
      </c>
      <c r="J705" s="431"/>
      <c r="K705" s="431">
        <f t="shared" si="60"/>
        <v>0</v>
      </c>
      <c r="L705" s="333"/>
      <c r="M705" s="431"/>
      <c r="N705" s="349"/>
    </row>
    <row r="706" spans="1:14" ht="15" x14ac:dyDescent="0.2">
      <c r="A706" s="783"/>
      <c r="B706" s="783"/>
      <c r="C706" s="783"/>
      <c r="D706" s="784" t="s">
        <v>1241</v>
      </c>
      <c r="E706" s="783"/>
      <c r="F706" s="785"/>
      <c r="G706" s="772" t="str">
        <f>IF(B706&lt;&gt;"",IF(#REF!="NÃO ENCONTRADO",H706,#REF!),"")</f>
        <v/>
      </c>
      <c r="H706" s="772">
        <f>SUM(H671:H705)</f>
        <v>0</v>
      </c>
      <c r="I706" s="431"/>
      <c r="J706" s="431"/>
      <c r="K706" s="431"/>
      <c r="L706" s="333"/>
      <c r="M706" s="431"/>
      <c r="N706" s="349"/>
    </row>
    <row r="707" spans="1:14" ht="21" x14ac:dyDescent="0.2">
      <c r="A707" s="786" t="s">
        <v>1626</v>
      </c>
      <c r="B707" s="787"/>
      <c r="C707" s="787"/>
      <c r="D707" s="788" t="s">
        <v>1242</v>
      </c>
      <c r="E707" s="787"/>
      <c r="F707" s="789">
        <v>2</v>
      </c>
      <c r="G707" s="790" t="str">
        <f>IF(B707&lt;&gt;"",IF(#REF!="NÃO ENCONTRADO",#REF!,#REF!),"")</f>
        <v/>
      </c>
      <c r="H707" s="790"/>
      <c r="I707" s="431">
        <f t="shared" si="58"/>
        <v>0</v>
      </c>
      <c r="J707" s="431"/>
      <c r="K707" s="431">
        <f t="shared" si="60"/>
        <v>0</v>
      </c>
      <c r="L707" s="333"/>
      <c r="M707" s="431"/>
      <c r="N707" s="349"/>
    </row>
    <row r="708" spans="1:14" ht="21" x14ac:dyDescent="0.2">
      <c r="A708" s="595" t="s">
        <v>1732</v>
      </c>
      <c r="B708" s="594"/>
      <c r="C708" s="579"/>
      <c r="D708" s="595" t="s">
        <v>1107</v>
      </c>
      <c r="E708" s="594" t="s">
        <v>18</v>
      </c>
      <c r="F708" s="596">
        <v>20</v>
      </c>
      <c r="G708" s="600"/>
      <c r="H708" s="581">
        <f t="shared" ref="H708:H744" si="61">F708*G708</f>
        <v>0</v>
      </c>
      <c r="I708" s="431">
        <f t="shared" si="58"/>
        <v>0</v>
      </c>
      <c r="J708" s="431"/>
      <c r="K708" s="431">
        <f t="shared" si="60"/>
        <v>0</v>
      </c>
      <c r="L708" s="333"/>
      <c r="M708" s="431"/>
      <c r="N708" s="349"/>
    </row>
    <row r="709" spans="1:14" x14ac:dyDescent="0.2">
      <c r="A709" s="595" t="s">
        <v>1733</v>
      </c>
      <c r="B709" s="594"/>
      <c r="C709" s="579"/>
      <c r="D709" s="595" t="s">
        <v>1193</v>
      </c>
      <c r="E709" s="594" t="s">
        <v>18</v>
      </c>
      <c r="F709" s="596">
        <v>2</v>
      </c>
      <c r="G709" s="600"/>
      <c r="H709" s="581">
        <f t="shared" si="61"/>
        <v>0</v>
      </c>
      <c r="I709" s="431">
        <f t="shared" si="58"/>
        <v>0</v>
      </c>
      <c r="J709" s="431"/>
      <c r="K709" s="431">
        <f t="shared" si="60"/>
        <v>0</v>
      </c>
      <c r="L709" s="333"/>
      <c r="M709" s="431"/>
      <c r="N709" s="349"/>
    </row>
    <row r="710" spans="1:14" x14ac:dyDescent="0.2">
      <c r="A710" s="595" t="s">
        <v>1734</v>
      </c>
      <c r="B710" s="594"/>
      <c r="C710" s="579"/>
      <c r="D710" s="595" t="s">
        <v>1194</v>
      </c>
      <c r="E710" s="594" t="s">
        <v>18</v>
      </c>
      <c r="F710" s="596">
        <v>30</v>
      </c>
      <c r="G710" s="600"/>
      <c r="H710" s="581">
        <f t="shared" si="61"/>
        <v>0</v>
      </c>
      <c r="I710" s="431">
        <f t="shared" si="58"/>
        <v>0</v>
      </c>
      <c r="J710" s="431"/>
      <c r="K710" s="431">
        <f t="shared" si="60"/>
        <v>0</v>
      </c>
      <c r="L710" s="333"/>
      <c r="M710" s="431"/>
      <c r="N710" s="349"/>
    </row>
    <row r="711" spans="1:14" ht="15" x14ac:dyDescent="0.2">
      <c r="A711" s="595" t="s">
        <v>1735</v>
      </c>
      <c r="B711" s="594"/>
      <c r="C711" s="579"/>
      <c r="D711" s="595" t="s">
        <v>1168</v>
      </c>
      <c r="E711" s="791"/>
      <c r="F711" s="596">
        <v>24</v>
      </c>
      <c r="G711" s="600"/>
      <c r="H711" s="581">
        <f t="shared" si="61"/>
        <v>0</v>
      </c>
      <c r="I711" s="431">
        <f t="shared" si="58"/>
        <v>0</v>
      </c>
      <c r="J711" s="431"/>
      <c r="K711" s="431">
        <f t="shared" si="60"/>
        <v>0</v>
      </c>
      <c r="L711" s="333"/>
      <c r="M711" s="431"/>
      <c r="N711" s="349"/>
    </row>
    <row r="712" spans="1:14" ht="15" x14ac:dyDescent="0.2">
      <c r="A712" s="595" t="s">
        <v>1736</v>
      </c>
      <c r="B712" s="594"/>
      <c r="C712" s="579"/>
      <c r="D712" s="595" t="s">
        <v>1243</v>
      </c>
      <c r="E712" s="791" t="s">
        <v>18</v>
      </c>
      <c r="F712" s="596">
        <v>4</v>
      </c>
      <c r="G712" s="600"/>
      <c r="H712" s="581">
        <f t="shared" si="61"/>
        <v>0</v>
      </c>
      <c r="I712" s="431">
        <f t="shared" si="58"/>
        <v>0</v>
      </c>
      <c r="J712" s="431"/>
      <c r="K712" s="431">
        <f t="shared" si="60"/>
        <v>0</v>
      </c>
      <c r="L712" s="333"/>
      <c r="M712" s="431"/>
      <c r="N712" s="349"/>
    </row>
    <row r="713" spans="1:14" ht="21" x14ac:dyDescent="0.2">
      <c r="A713" s="595" t="s">
        <v>1737</v>
      </c>
      <c r="B713" s="594"/>
      <c r="C713" s="579"/>
      <c r="D713" s="595" t="s">
        <v>1195</v>
      </c>
      <c r="E713" s="594" t="s">
        <v>49</v>
      </c>
      <c r="F713" s="596">
        <v>3</v>
      </c>
      <c r="G713" s="600"/>
      <c r="H713" s="581">
        <f t="shared" si="61"/>
        <v>0</v>
      </c>
      <c r="I713" s="431">
        <f t="shared" si="58"/>
        <v>0</v>
      </c>
      <c r="J713" s="431"/>
      <c r="K713" s="431">
        <f t="shared" si="60"/>
        <v>0</v>
      </c>
      <c r="L713" s="333"/>
      <c r="M713" s="431"/>
      <c r="N713" s="349"/>
    </row>
    <row r="714" spans="1:14" ht="21" x14ac:dyDescent="0.2">
      <c r="A714" s="595" t="s">
        <v>1738</v>
      </c>
      <c r="B714" s="594"/>
      <c r="C714" s="579"/>
      <c r="D714" s="595" t="s">
        <v>1196</v>
      </c>
      <c r="E714" s="594" t="s">
        <v>49</v>
      </c>
      <c r="F714" s="596">
        <v>3</v>
      </c>
      <c r="G714" s="600"/>
      <c r="H714" s="581">
        <f t="shared" si="61"/>
        <v>0</v>
      </c>
      <c r="I714" s="431">
        <f t="shared" si="58"/>
        <v>0</v>
      </c>
      <c r="J714" s="431"/>
      <c r="K714" s="431">
        <f t="shared" si="60"/>
        <v>0</v>
      </c>
      <c r="L714" s="333"/>
      <c r="M714" s="431"/>
      <c r="N714" s="349"/>
    </row>
    <row r="715" spans="1:14" x14ac:dyDescent="0.2">
      <c r="A715" s="595" t="s">
        <v>1739</v>
      </c>
      <c r="B715" s="594"/>
      <c r="C715" s="579"/>
      <c r="D715" s="595" t="s">
        <v>1197</v>
      </c>
      <c r="E715" s="594" t="s">
        <v>30</v>
      </c>
      <c r="F715" s="596">
        <v>3</v>
      </c>
      <c r="G715" s="600"/>
      <c r="H715" s="581">
        <f t="shared" si="61"/>
        <v>0</v>
      </c>
      <c r="I715" s="431">
        <f t="shared" si="58"/>
        <v>0</v>
      </c>
      <c r="J715" s="431"/>
      <c r="K715" s="431">
        <f t="shared" si="60"/>
        <v>0</v>
      </c>
      <c r="L715" s="333"/>
      <c r="M715" s="431"/>
      <c r="N715" s="349"/>
    </row>
    <row r="716" spans="1:14" x14ac:dyDescent="0.2">
      <c r="A716" s="595" t="s">
        <v>1740</v>
      </c>
      <c r="B716" s="594"/>
      <c r="C716" s="579"/>
      <c r="D716" s="595" t="s">
        <v>1198</v>
      </c>
      <c r="E716" s="594" t="s">
        <v>30</v>
      </c>
      <c r="F716" s="596">
        <v>3</v>
      </c>
      <c r="G716" s="600"/>
      <c r="H716" s="581">
        <f t="shared" si="61"/>
        <v>0</v>
      </c>
      <c r="I716" s="431">
        <f t="shared" si="58"/>
        <v>0</v>
      </c>
      <c r="J716" s="431"/>
      <c r="K716" s="431">
        <f t="shared" si="60"/>
        <v>0</v>
      </c>
      <c r="L716" s="333"/>
      <c r="M716" s="431"/>
      <c r="N716" s="349"/>
    </row>
    <row r="717" spans="1:14" ht="21" x14ac:dyDescent="0.2">
      <c r="A717" s="595" t="s">
        <v>1741</v>
      </c>
      <c r="B717" s="594"/>
      <c r="C717" s="579"/>
      <c r="D717" s="595" t="s">
        <v>1223</v>
      </c>
      <c r="E717" s="594" t="s">
        <v>18</v>
      </c>
      <c r="F717" s="596">
        <v>3</v>
      </c>
      <c r="G717" s="600"/>
      <c r="H717" s="581">
        <f t="shared" si="61"/>
        <v>0</v>
      </c>
      <c r="I717" s="431">
        <f t="shared" ref="I717:I780" si="62">H717</f>
        <v>0</v>
      </c>
      <c r="J717" s="431"/>
      <c r="K717" s="431">
        <f t="shared" si="60"/>
        <v>0</v>
      </c>
      <c r="L717" s="333"/>
      <c r="M717" s="431"/>
      <c r="N717" s="349"/>
    </row>
    <row r="718" spans="1:14" ht="21" x14ac:dyDescent="0.2">
      <c r="A718" s="595" t="s">
        <v>1742</v>
      </c>
      <c r="B718" s="594"/>
      <c r="C718" s="579"/>
      <c r="D718" s="595" t="s">
        <v>1244</v>
      </c>
      <c r="E718" s="594" t="s">
        <v>18</v>
      </c>
      <c r="F718" s="596">
        <v>4</v>
      </c>
      <c r="G718" s="600"/>
      <c r="H718" s="581">
        <f t="shared" si="61"/>
        <v>0</v>
      </c>
      <c r="I718" s="431">
        <f t="shared" si="62"/>
        <v>0</v>
      </c>
      <c r="J718" s="431"/>
      <c r="K718" s="431">
        <f t="shared" si="60"/>
        <v>0</v>
      </c>
      <c r="L718" s="333"/>
      <c r="M718" s="431"/>
      <c r="N718" s="349"/>
    </row>
    <row r="719" spans="1:14" ht="21" x14ac:dyDescent="0.2">
      <c r="A719" s="595" t="s">
        <v>1743</v>
      </c>
      <c r="B719" s="594"/>
      <c r="C719" s="579"/>
      <c r="D719" s="595" t="s">
        <v>1245</v>
      </c>
      <c r="E719" s="594" t="s">
        <v>18</v>
      </c>
      <c r="F719" s="596">
        <v>6</v>
      </c>
      <c r="G719" s="596"/>
      <c r="H719" s="581">
        <f t="shared" si="61"/>
        <v>0</v>
      </c>
      <c r="I719" s="431">
        <f t="shared" si="62"/>
        <v>0</v>
      </c>
      <c r="J719" s="431"/>
      <c r="K719" s="431">
        <f t="shared" si="60"/>
        <v>0</v>
      </c>
      <c r="L719" s="333"/>
      <c r="M719" s="431"/>
      <c r="N719" s="349"/>
    </row>
    <row r="720" spans="1:14" ht="21" x14ac:dyDescent="0.2">
      <c r="A720" s="595" t="s">
        <v>1744</v>
      </c>
      <c r="B720" s="594"/>
      <c r="C720" s="579"/>
      <c r="D720" s="595" t="s">
        <v>1246</v>
      </c>
      <c r="E720" s="594" t="s">
        <v>18</v>
      </c>
      <c r="F720" s="596">
        <v>2</v>
      </c>
      <c r="G720" s="596"/>
      <c r="H720" s="581">
        <f t="shared" si="61"/>
        <v>0</v>
      </c>
      <c r="I720" s="431">
        <f t="shared" si="62"/>
        <v>0</v>
      </c>
      <c r="J720" s="431"/>
      <c r="K720" s="431">
        <f t="shared" si="60"/>
        <v>0</v>
      </c>
      <c r="L720" s="333"/>
      <c r="M720" s="431"/>
      <c r="N720" s="349"/>
    </row>
    <row r="721" spans="1:14" ht="21" x14ac:dyDescent="0.2">
      <c r="A721" s="595" t="s">
        <v>1745</v>
      </c>
      <c r="B721" s="594"/>
      <c r="C721" s="579"/>
      <c r="D721" s="595" t="s">
        <v>1247</v>
      </c>
      <c r="E721" s="594" t="s">
        <v>18</v>
      </c>
      <c r="F721" s="596">
        <v>2</v>
      </c>
      <c r="G721" s="596"/>
      <c r="H721" s="581">
        <f t="shared" si="61"/>
        <v>0</v>
      </c>
      <c r="I721" s="431">
        <f t="shared" si="62"/>
        <v>0</v>
      </c>
      <c r="J721" s="431"/>
      <c r="K721" s="431">
        <f t="shared" si="60"/>
        <v>0</v>
      </c>
      <c r="L721" s="333"/>
      <c r="M721" s="431"/>
      <c r="N721" s="349"/>
    </row>
    <row r="722" spans="1:14" ht="21" x14ac:dyDescent="0.2">
      <c r="A722" s="595" t="s">
        <v>1746</v>
      </c>
      <c r="B722" s="594"/>
      <c r="C722" s="579"/>
      <c r="D722" s="595" t="s">
        <v>1172</v>
      </c>
      <c r="E722" s="594" t="s">
        <v>18</v>
      </c>
      <c r="F722" s="596">
        <v>8</v>
      </c>
      <c r="G722" s="600"/>
      <c r="H722" s="581">
        <f t="shared" si="61"/>
        <v>0</v>
      </c>
      <c r="I722" s="431">
        <f t="shared" si="62"/>
        <v>0</v>
      </c>
      <c r="J722" s="431"/>
      <c r="K722" s="431">
        <f t="shared" si="60"/>
        <v>0</v>
      </c>
      <c r="L722" s="333"/>
      <c r="M722" s="431"/>
      <c r="N722" s="349"/>
    </row>
    <row r="723" spans="1:14" x14ac:dyDescent="0.2">
      <c r="A723" s="595" t="s">
        <v>1747</v>
      </c>
      <c r="B723" s="594"/>
      <c r="C723" s="579"/>
      <c r="D723" s="595" t="s">
        <v>1248</v>
      </c>
      <c r="E723" s="594" t="s">
        <v>30</v>
      </c>
      <c r="F723" s="596">
        <v>2</v>
      </c>
      <c r="G723" s="600"/>
      <c r="H723" s="581">
        <f t="shared" si="61"/>
        <v>0</v>
      </c>
      <c r="I723" s="431">
        <f t="shared" si="62"/>
        <v>0</v>
      </c>
      <c r="J723" s="431"/>
      <c r="K723" s="431">
        <f t="shared" si="60"/>
        <v>0</v>
      </c>
      <c r="L723" s="333"/>
      <c r="M723" s="431"/>
      <c r="N723" s="349"/>
    </row>
    <row r="724" spans="1:14" x14ac:dyDescent="0.2">
      <c r="A724" s="595" t="s">
        <v>1748</v>
      </c>
      <c r="B724" s="594"/>
      <c r="C724" s="579"/>
      <c r="D724" s="595" t="s">
        <v>1205</v>
      </c>
      <c r="E724" s="594" t="s">
        <v>18</v>
      </c>
      <c r="F724" s="596">
        <v>8</v>
      </c>
      <c r="G724" s="600"/>
      <c r="H724" s="581">
        <f t="shared" si="61"/>
        <v>0</v>
      </c>
      <c r="I724" s="431">
        <f t="shared" si="62"/>
        <v>0</v>
      </c>
      <c r="J724" s="431"/>
      <c r="K724" s="431">
        <f t="shared" si="60"/>
        <v>0</v>
      </c>
      <c r="L724" s="333"/>
      <c r="M724" s="431"/>
      <c r="N724" s="349"/>
    </row>
    <row r="725" spans="1:14" x14ac:dyDescent="0.2">
      <c r="A725" s="595" t="s">
        <v>1749</v>
      </c>
      <c r="B725" s="594"/>
      <c r="C725" s="579"/>
      <c r="D725" s="595" t="s">
        <v>1206</v>
      </c>
      <c r="E725" s="594" t="s">
        <v>18</v>
      </c>
      <c r="F725" s="596">
        <v>10</v>
      </c>
      <c r="G725" s="600"/>
      <c r="H725" s="581">
        <f t="shared" si="61"/>
        <v>0</v>
      </c>
      <c r="I725" s="431">
        <f t="shared" si="62"/>
        <v>0</v>
      </c>
      <c r="J725" s="431"/>
      <c r="K725" s="431">
        <f t="shared" si="60"/>
        <v>0</v>
      </c>
      <c r="L725" s="333"/>
      <c r="M725" s="431"/>
      <c r="N725" s="349"/>
    </row>
    <row r="726" spans="1:14" x14ac:dyDescent="0.2">
      <c r="A726" s="595" t="s">
        <v>1750</v>
      </c>
      <c r="B726" s="594"/>
      <c r="C726" s="579"/>
      <c r="D726" s="595" t="s">
        <v>1207</v>
      </c>
      <c r="E726" s="594" t="s">
        <v>18</v>
      </c>
      <c r="F726" s="596">
        <v>24</v>
      </c>
      <c r="G726" s="600"/>
      <c r="H726" s="581">
        <f t="shared" si="61"/>
        <v>0</v>
      </c>
      <c r="I726" s="431">
        <f t="shared" si="62"/>
        <v>0</v>
      </c>
      <c r="J726" s="431"/>
      <c r="K726" s="431">
        <f t="shared" si="60"/>
        <v>0</v>
      </c>
      <c r="L726" s="333"/>
      <c r="M726" s="431"/>
      <c r="N726" s="349"/>
    </row>
    <row r="727" spans="1:14" ht="21" x14ac:dyDescent="0.2">
      <c r="A727" s="595" t="s">
        <v>1751</v>
      </c>
      <c r="B727" s="594"/>
      <c r="C727" s="579"/>
      <c r="D727" s="595" t="s">
        <v>1208</v>
      </c>
      <c r="E727" s="594" t="s">
        <v>18</v>
      </c>
      <c r="F727" s="596">
        <v>8</v>
      </c>
      <c r="G727" s="600"/>
      <c r="H727" s="581">
        <f t="shared" si="61"/>
        <v>0</v>
      </c>
      <c r="I727" s="431">
        <f t="shared" si="62"/>
        <v>0</v>
      </c>
      <c r="J727" s="431"/>
      <c r="K727" s="431">
        <f t="shared" si="60"/>
        <v>0</v>
      </c>
      <c r="L727" s="333"/>
      <c r="M727" s="431"/>
      <c r="N727" s="349"/>
    </row>
    <row r="728" spans="1:14" ht="21" x14ac:dyDescent="0.2">
      <c r="A728" s="595" t="s">
        <v>1752</v>
      </c>
      <c r="B728" s="594"/>
      <c r="C728" s="579"/>
      <c r="D728" s="595" t="s">
        <v>1209</v>
      </c>
      <c r="E728" s="594" t="s">
        <v>236</v>
      </c>
      <c r="F728" s="596">
        <v>3</v>
      </c>
      <c r="G728" s="600"/>
      <c r="H728" s="581">
        <f t="shared" si="61"/>
        <v>0</v>
      </c>
      <c r="I728" s="431">
        <f t="shared" si="62"/>
        <v>0</v>
      </c>
      <c r="J728" s="431"/>
      <c r="K728" s="431">
        <f t="shared" si="60"/>
        <v>0</v>
      </c>
      <c r="L728" s="333"/>
      <c r="M728" s="431"/>
      <c r="N728" s="349"/>
    </row>
    <row r="729" spans="1:14" ht="21" x14ac:dyDescent="0.2">
      <c r="A729" s="595" t="s">
        <v>1753</v>
      </c>
      <c r="B729" s="594"/>
      <c r="C729" s="579"/>
      <c r="D729" s="595" t="s">
        <v>1178</v>
      </c>
      <c r="E729" s="594" t="s">
        <v>18</v>
      </c>
      <c r="F729" s="596">
        <v>2</v>
      </c>
      <c r="G729" s="600"/>
      <c r="H729" s="581">
        <f t="shared" si="61"/>
        <v>0</v>
      </c>
      <c r="I729" s="431">
        <f t="shared" si="62"/>
        <v>0</v>
      </c>
      <c r="J729" s="431"/>
      <c r="K729" s="431">
        <f t="shared" si="60"/>
        <v>0</v>
      </c>
      <c r="L729" s="333"/>
      <c r="M729" s="431"/>
      <c r="N729" s="349"/>
    </row>
    <row r="730" spans="1:14" ht="21" x14ac:dyDescent="0.2">
      <c r="A730" s="595" t="s">
        <v>1754</v>
      </c>
      <c r="B730" s="594"/>
      <c r="C730" s="579"/>
      <c r="D730" s="595" t="s">
        <v>1179</v>
      </c>
      <c r="E730" s="594" t="s">
        <v>18</v>
      </c>
      <c r="F730" s="596">
        <v>2</v>
      </c>
      <c r="G730" s="600"/>
      <c r="H730" s="581">
        <f t="shared" si="61"/>
        <v>0</v>
      </c>
      <c r="I730" s="431">
        <f t="shared" si="62"/>
        <v>0</v>
      </c>
      <c r="J730" s="431"/>
      <c r="K730" s="431">
        <f t="shared" si="60"/>
        <v>0</v>
      </c>
      <c r="L730" s="333"/>
      <c r="M730" s="431"/>
      <c r="N730" s="349"/>
    </row>
    <row r="731" spans="1:14" x14ac:dyDescent="0.2">
      <c r="A731" s="595" t="s">
        <v>1755</v>
      </c>
      <c r="B731" s="594"/>
      <c r="C731" s="579"/>
      <c r="D731" s="595" t="s">
        <v>1180</v>
      </c>
      <c r="E731" s="594" t="s">
        <v>18</v>
      </c>
      <c r="F731" s="596">
        <v>2</v>
      </c>
      <c r="G731" s="600"/>
      <c r="H731" s="581">
        <f t="shared" si="61"/>
        <v>0</v>
      </c>
      <c r="I731" s="431">
        <f t="shared" si="62"/>
        <v>0</v>
      </c>
      <c r="J731" s="431"/>
      <c r="K731" s="431">
        <f t="shared" si="60"/>
        <v>0</v>
      </c>
      <c r="L731" s="333"/>
      <c r="M731" s="431"/>
      <c r="N731" s="349"/>
    </row>
    <row r="732" spans="1:14" x14ac:dyDescent="0.2">
      <c r="A732" s="595" t="s">
        <v>1756</v>
      </c>
      <c r="B732" s="594"/>
      <c r="C732" s="579"/>
      <c r="D732" s="595" t="s">
        <v>1210</v>
      </c>
      <c r="E732" s="594" t="s">
        <v>236</v>
      </c>
      <c r="F732" s="596">
        <v>2</v>
      </c>
      <c r="G732" s="600"/>
      <c r="H732" s="581">
        <f t="shared" si="61"/>
        <v>0</v>
      </c>
      <c r="I732" s="431">
        <f t="shared" si="62"/>
        <v>0</v>
      </c>
      <c r="J732" s="431"/>
      <c r="K732" s="431">
        <f t="shared" si="60"/>
        <v>0</v>
      </c>
      <c r="L732" s="333"/>
      <c r="M732" s="431"/>
      <c r="N732" s="349"/>
    </row>
    <row r="733" spans="1:14" ht="21" x14ac:dyDescent="0.2">
      <c r="A733" s="595" t="s">
        <v>1757</v>
      </c>
      <c r="B733" s="594"/>
      <c r="C733" s="579"/>
      <c r="D733" s="595" t="s">
        <v>1181</v>
      </c>
      <c r="E733" s="594" t="s">
        <v>18</v>
      </c>
      <c r="F733" s="596">
        <v>2</v>
      </c>
      <c r="G733" s="600"/>
      <c r="H733" s="581">
        <f t="shared" si="61"/>
        <v>0</v>
      </c>
      <c r="I733" s="431">
        <f t="shared" si="62"/>
        <v>0</v>
      </c>
      <c r="J733" s="431"/>
      <c r="K733" s="431">
        <f t="shared" si="60"/>
        <v>0</v>
      </c>
      <c r="L733" s="333"/>
      <c r="M733" s="431"/>
      <c r="N733" s="349"/>
    </row>
    <row r="734" spans="1:14" ht="21" x14ac:dyDescent="0.2">
      <c r="A734" s="595" t="s">
        <v>1758</v>
      </c>
      <c r="B734" s="594"/>
      <c r="C734" s="579"/>
      <c r="D734" s="595" t="s">
        <v>1211</v>
      </c>
      <c r="E734" s="594" t="s">
        <v>18</v>
      </c>
      <c r="F734" s="596">
        <v>20</v>
      </c>
      <c r="G734" s="600"/>
      <c r="H734" s="581">
        <f t="shared" si="61"/>
        <v>0</v>
      </c>
      <c r="I734" s="431">
        <f t="shared" si="62"/>
        <v>0</v>
      </c>
      <c r="J734" s="431"/>
      <c r="K734" s="431">
        <f t="shared" si="60"/>
        <v>0</v>
      </c>
      <c r="L734" s="333"/>
      <c r="M734" s="431"/>
      <c r="N734" s="349"/>
    </row>
    <row r="735" spans="1:14" x14ac:dyDescent="0.2">
      <c r="A735" s="595" t="s">
        <v>1759</v>
      </c>
      <c r="B735" s="594"/>
      <c r="C735" s="579"/>
      <c r="D735" s="595" t="s">
        <v>1227</v>
      </c>
      <c r="E735" s="594" t="s">
        <v>18</v>
      </c>
      <c r="F735" s="596">
        <v>2</v>
      </c>
      <c r="G735" s="600"/>
      <c r="H735" s="581">
        <f t="shared" si="61"/>
        <v>0</v>
      </c>
      <c r="I735" s="431">
        <f t="shared" si="62"/>
        <v>0</v>
      </c>
      <c r="J735" s="431"/>
      <c r="K735" s="431">
        <f t="shared" si="60"/>
        <v>0</v>
      </c>
      <c r="L735" s="333"/>
      <c r="M735" s="431"/>
      <c r="N735" s="349"/>
    </row>
    <row r="736" spans="1:14" ht="21" x14ac:dyDescent="0.2">
      <c r="A736" s="595" t="s">
        <v>1760</v>
      </c>
      <c r="B736" s="594"/>
      <c r="C736" s="579"/>
      <c r="D736" s="595" t="s">
        <v>1213</v>
      </c>
      <c r="E736" s="594" t="s">
        <v>18</v>
      </c>
      <c r="F736" s="596">
        <v>24</v>
      </c>
      <c r="G736" s="600"/>
      <c r="H736" s="581">
        <f t="shared" si="61"/>
        <v>0</v>
      </c>
      <c r="I736" s="431">
        <f t="shared" si="62"/>
        <v>0</v>
      </c>
      <c r="J736" s="431"/>
      <c r="K736" s="431">
        <f t="shared" si="60"/>
        <v>0</v>
      </c>
      <c r="L736" s="333"/>
      <c r="M736" s="431"/>
      <c r="N736" s="349"/>
    </row>
    <row r="737" spans="1:14" x14ac:dyDescent="0.2">
      <c r="A737" s="595" t="s">
        <v>1761</v>
      </c>
      <c r="B737" s="594"/>
      <c r="C737" s="579"/>
      <c r="D737" s="595" t="s">
        <v>1214</v>
      </c>
      <c r="E737" s="594" t="s">
        <v>18</v>
      </c>
      <c r="F737" s="596">
        <v>24</v>
      </c>
      <c r="G737" s="600"/>
      <c r="H737" s="581">
        <f t="shared" si="61"/>
        <v>0</v>
      </c>
      <c r="I737" s="431">
        <f t="shared" si="62"/>
        <v>0</v>
      </c>
      <c r="J737" s="431"/>
      <c r="K737" s="431">
        <f t="shared" si="60"/>
        <v>0</v>
      </c>
      <c r="L737" s="333"/>
      <c r="M737" s="431"/>
      <c r="N737" s="349"/>
    </row>
    <row r="738" spans="1:14" x14ac:dyDescent="0.2">
      <c r="A738" s="595" t="s">
        <v>1762</v>
      </c>
      <c r="B738" s="594"/>
      <c r="C738" s="579"/>
      <c r="D738" s="595" t="s">
        <v>1215</v>
      </c>
      <c r="E738" s="594" t="s">
        <v>18</v>
      </c>
      <c r="F738" s="596">
        <v>8</v>
      </c>
      <c r="G738" s="600"/>
      <c r="H738" s="581">
        <f t="shared" si="61"/>
        <v>0</v>
      </c>
      <c r="I738" s="431">
        <f t="shared" si="62"/>
        <v>0</v>
      </c>
      <c r="J738" s="431"/>
      <c r="K738" s="431">
        <f t="shared" si="60"/>
        <v>0</v>
      </c>
      <c r="L738" s="333"/>
      <c r="M738" s="431"/>
      <c r="N738" s="349"/>
    </row>
    <row r="739" spans="1:14" x14ac:dyDescent="0.2">
      <c r="A739" s="595" t="s">
        <v>1763</v>
      </c>
      <c r="B739" s="594"/>
      <c r="C739" s="579"/>
      <c r="D739" s="595" t="s">
        <v>695</v>
      </c>
      <c r="E739" s="594" t="s">
        <v>18</v>
      </c>
      <c r="F739" s="596">
        <v>32</v>
      </c>
      <c r="G739" s="600"/>
      <c r="H739" s="581">
        <f t="shared" si="61"/>
        <v>0</v>
      </c>
      <c r="I739" s="431">
        <f t="shared" si="62"/>
        <v>0</v>
      </c>
      <c r="J739" s="431"/>
      <c r="K739" s="431">
        <f t="shared" si="60"/>
        <v>0</v>
      </c>
      <c r="L739" s="333"/>
      <c r="M739" s="431"/>
      <c r="N739" s="349"/>
    </row>
    <row r="740" spans="1:14" ht="21" x14ac:dyDescent="0.2">
      <c r="A740" s="595" t="s">
        <v>1764</v>
      </c>
      <c r="B740" s="594"/>
      <c r="C740" s="579"/>
      <c r="D740" s="595" t="s">
        <v>1216</v>
      </c>
      <c r="E740" s="594" t="s">
        <v>18</v>
      </c>
      <c r="F740" s="596">
        <v>4</v>
      </c>
      <c r="G740" s="600"/>
      <c r="H740" s="581">
        <f t="shared" si="61"/>
        <v>0</v>
      </c>
      <c r="I740" s="431">
        <f t="shared" si="62"/>
        <v>0</v>
      </c>
      <c r="J740" s="431"/>
      <c r="K740" s="431">
        <f t="shared" si="60"/>
        <v>0</v>
      </c>
      <c r="L740" s="333"/>
      <c r="M740" s="431"/>
      <c r="N740" s="349"/>
    </row>
    <row r="741" spans="1:14" ht="21" x14ac:dyDescent="0.2">
      <c r="A741" s="595" t="s">
        <v>1765</v>
      </c>
      <c r="B741" s="594"/>
      <c r="C741" s="579"/>
      <c r="D741" s="595" t="s">
        <v>1217</v>
      </c>
      <c r="E741" s="594" t="s">
        <v>18</v>
      </c>
      <c r="F741" s="596">
        <v>40</v>
      </c>
      <c r="G741" s="600"/>
      <c r="H741" s="581">
        <f t="shared" si="61"/>
        <v>0</v>
      </c>
      <c r="I741" s="431">
        <f t="shared" si="62"/>
        <v>0</v>
      </c>
      <c r="J741" s="431"/>
      <c r="K741" s="431">
        <f t="shared" si="60"/>
        <v>0</v>
      </c>
      <c r="L741" s="333"/>
      <c r="M741" s="431"/>
      <c r="N741" s="349"/>
    </row>
    <row r="742" spans="1:14" x14ac:dyDescent="0.2">
      <c r="A742" s="595" t="s">
        <v>1766</v>
      </c>
      <c r="B742" s="594"/>
      <c r="C742" s="579"/>
      <c r="D742" s="595" t="s">
        <v>1228</v>
      </c>
      <c r="E742" s="594" t="s">
        <v>18</v>
      </c>
      <c r="F742" s="596">
        <v>10</v>
      </c>
      <c r="G742" s="600"/>
      <c r="H742" s="581">
        <f t="shared" si="61"/>
        <v>0</v>
      </c>
      <c r="I742" s="431">
        <f t="shared" si="62"/>
        <v>0</v>
      </c>
      <c r="J742" s="431"/>
      <c r="K742" s="431">
        <f t="shared" si="60"/>
        <v>0</v>
      </c>
      <c r="L742" s="333"/>
      <c r="M742" s="431"/>
      <c r="N742" s="349"/>
    </row>
    <row r="743" spans="1:14" x14ac:dyDescent="0.2">
      <c r="A743" s="595" t="s">
        <v>1767</v>
      </c>
      <c r="B743" s="594"/>
      <c r="C743" s="579"/>
      <c r="D743" s="595" t="s">
        <v>1229</v>
      </c>
      <c r="E743" s="594" t="s">
        <v>30</v>
      </c>
      <c r="F743" s="596">
        <v>2</v>
      </c>
      <c r="G743" s="596"/>
      <c r="H743" s="581">
        <f t="shared" si="61"/>
        <v>0</v>
      </c>
      <c r="I743" s="431">
        <f t="shared" si="62"/>
        <v>0</v>
      </c>
      <c r="J743" s="431"/>
      <c r="K743" s="431">
        <f t="shared" si="60"/>
        <v>0</v>
      </c>
      <c r="L743" s="333"/>
      <c r="M743" s="431"/>
      <c r="N743" s="349"/>
    </row>
    <row r="744" spans="1:14" ht="21" x14ac:dyDescent="0.2">
      <c r="A744" s="595" t="s">
        <v>1768</v>
      </c>
      <c r="B744" s="603" t="str">
        <f>'CPU - ELETRICA'!B121</f>
        <v>CCU-E-12</v>
      </c>
      <c r="C744" s="579" t="s">
        <v>902</v>
      </c>
      <c r="D744" s="580" t="s">
        <v>1251</v>
      </c>
      <c r="E744" s="599" t="s">
        <v>18</v>
      </c>
      <c r="F744" s="600">
        <v>2</v>
      </c>
      <c r="G744" s="596">
        <f>'CPU - ELETRICA'!G124</f>
        <v>0</v>
      </c>
      <c r="H744" s="581">
        <f t="shared" si="61"/>
        <v>0</v>
      </c>
      <c r="I744" s="431">
        <f t="shared" si="62"/>
        <v>0</v>
      </c>
      <c r="J744" s="431"/>
      <c r="K744" s="431">
        <f t="shared" si="60"/>
        <v>0</v>
      </c>
      <c r="L744" s="333"/>
      <c r="M744" s="431"/>
      <c r="N744" s="349"/>
    </row>
    <row r="745" spans="1:14" ht="15" x14ac:dyDescent="0.2">
      <c r="A745" s="783"/>
      <c r="B745" s="783"/>
      <c r="C745" s="783"/>
      <c r="D745" s="784" t="s">
        <v>1252</v>
      </c>
      <c r="E745" s="783"/>
      <c r="F745" s="785"/>
      <c r="G745" s="792" t="str">
        <f>IF(B745&lt;&gt;"",IF(#REF!="NÃO ENCONTRADO",H745,#REF!),"")</f>
        <v/>
      </c>
      <c r="H745" s="792">
        <f>SUM(H708:H744)</f>
        <v>0</v>
      </c>
      <c r="I745" s="431"/>
      <c r="J745" s="431"/>
      <c r="K745" s="431"/>
      <c r="L745" s="333"/>
      <c r="M745" s="431"/>
      <c r="N745" s="349"/>
    </row>
    <row r="746" spans="1:14" x14ac:dyDescent="0.2">
      <c r="A746" s="775" t="s">
        <v>397</v>
      </c>
      <c r="B746" s="775"/>
      <c r="C746" s="775"/>
      <c r="D746" s="775" t="s">
        <v>1253</v>
      </c>
      <c r="E746" s="775"/>
      <c r="F746" s="793"/>
      <c r="G746" s="793" t="str">
        <f>IF(B746&lt;&gt;"",IF(#REF!="NÃO ENCONTRADO",#REF!,#REF!),"")</f>
        <v/>
      </c>
      <c r="H746" s="793"/>
      <c r="I746" s="431">
        <f t="shared" si="62"/>
        <v>0</v>
      </c>
      <c r="J746" s="431"/>
      <c r="K746" s="431">
        <f t="shared" si="60"/>
        <v>0</v>
      </c>
      <c r="L746" s="333"/>
      <c r="M746" s="431"/>
      <c r="N746" s="349"/>
    </row>
    <row r="747" spans="1:14" ht="25.5" x14ac:dyDescent="0.25">
      <c r="A747" s="794" t="s">
        <v>756</v>
      </c>
      <c r="B747" s="795"/>
      <c r="C747" s="795"/>
      <c r="D747" s="796" t="s">
        <v>1254</v>
      </c>
      <c r="E747" s="797"/>
      <c r="F747" s="798"/>
      <c r="G747" s="798" t="str">
        <f>IF(B747&lt;&gt;"",IF(#REF!="NÃO ENCONTRADO",#REF!,#REF!),"")</f>
        <v/>
      </c>
      <c r="H747" s="798"/>
      <c r="I747" s="431">
        <f t="shared" si="62"/>
        <v>0</v>
      </c>
      <c r="J747" s="431"/>
      <c r="K747" s="431">
        <f t="shared" si="60"/>
        <v>0</v>
      </c>
      <c r="L747" s="333"/>
      <c r="M747" s="431"/>
      <c r="N747" s="349"/>
    </row>
    <row r="748" spans="1:14" ht="21" x14ac:dyDescent="0.2">
      <c r="A748" s="578" t="s">
        <v>1769</v>
      </c>
      <c r="B748" s="799"/>
      <c r="C748" s="579"/>
      <c r="D748" s="580" t="s">
        <v>1255</v>
      </c>
      <c r="E748" s="800" t="s">
        <v>18</v>
      </c>
      <c r="F748" s="581">
        <v>3</v>
      </c>
      <c r="G748" s="581"/>
      <c r="H748" s="581">
        <f t="shared" ref="H748:H793" si="63">F748*G748</f>
        <v>0</v>
      </c>
      <c r="I748" s="431">
        <f t="shared" si="62"/>
        <v>0</v>
      </c>
      <c r="J748" s="431"/>
      <c r="K748" s="431">
        <f t="shared" ref="K748:K811" si="64">H748</f>
        <v>0</v>
      </c>
      <c r="L748" s="333"/>
      <c r="M748" s="431"/>
      <c r="N748" s="349"/>
    </row>
    <row r="749" spans="1:14" ht="21" x14ac:dyDescent="0.2">
      <c r="A749" s="578" t="s">
        <v>1770</v>
      </c>
      <c r="B749" s="579"/>
      <c r="C749" s="579"/>
      <c r="D749" s="580" t="s">
        <v>1256</v>
      </c>
      <c r="E749" s="800" t="s">
        <v>18</v>
      </c>
      <c r="F749" s="581">
        <v>2</v>
      </c>
      <c r="G749" s="581"/>
      <c r="H749" s="581">
        <f t="shared" si="63"/>
        <v>0</v>
      </c>
      <c r="I749" s="431">
        <f t="shared" si="62"/>
        <v>0</v>
      </c>
      <c r="J749" s="431"/>
      <c r="K749" s="431">
        <f t="shared" si="64"/>
        <v>0</v>
      </c>
      <c r="L749" s="333"/>
      <c r="M749" s="431"/>
      <c r="N749" s="349"/>
    </row>
    <row r="750" spans="1:14" x14ac:dyDescent="0.2">
      <c r="A750" s="578" t="s">
        <v>1771</v>
      </c>
      <c r="B750" s="601"/>
      <c r="C750" s="579"/>
      <c r="D750" s="580" t="s">
        <v>1167</v>
      </c>
      <c r="E750" s="800" t="s">
        <v>18</v>
      </c>
      <c r="F750" s="581">
        <v>50</v>
      </c>
      <c r="G750" s="581"/>
      <c r="H750" s="581">
        <f t="shared" si="63"/>
        <v>0</v>
      </c>
      <c r="I750" s="431">
        <f t="shared" si="62"/>
        <v>0</v>
      </c>
      <c r="J750" s="431"/>
      <c r="K750" s="431">
        <f t="shared" si="64"/>
        <v>0</v>
      </c>
      <c r="L750" s="333"/>
      <c r="M750" s="431"/>
      <c r="N750" s="349"/>
    </row>
    <row r="751" spans="1:14" x14ac:dyDescent="0.2">
      <c r="A751" s="578" t="s">
        <v>1772</v>
      </c>
      <c r="B751" s="799"/>
      <c r="C751" s="579"/>
      <c r="D751" s="580" t="s">
        <v>1257</v>
      </c>
      <c r="E751" s="800" t="s">
        <v>18</v>
      </c>
      <c r="F751" s="581">
        <v>32</v>
      </c>
      <c r="G751" s="581"/>
      <c r="H751" s="581">
        <f t="shared" si="63"/>
        <v>0</v>
      </c>
      <c r="I751" s="431">
        <f t="shared" si="62"/>
        <v>0</v>
      </c>
      <c r="J751" s="431"/>
      <c r="K751" s="431">
        <f t="shared" si="64"/>
        <v>0</v>
      </c>
      <c r="L751" s="333"/>
      <c r="M751" s="431"/>
      <c r="N751" s="349"/>
    </row>
    <row r="752" spans="1:14" ht="21" x14ac:dyDescent="0.2">
      <c r="A752" s="578" t="s">
        <v>1773</v>
      </c>
      <c r="B752" s="579"/>
      <c r="C752" s="579"/>
      <c r="D752" s="580" t="s">
        <v>1258</v>
      </c>
      <c r="E752" s="800" t="s">
        <v>18</v>
      </c>
      <c r="F752" s="581">
        <v>546</v>
      </c>
      <c r="G752" s="581"/>
      <c r="H752" s="581">
        <f t="shared" si="63"/>
        <v>0</v>
      </c>
      <c r="I752" s="431">
        <f t="shared" si="62"/>
        <v>0</v>
      </c>
      <c r="J752" s="431"/>
      <c r="K752" s="431">
        <f t="shared" si="64"/>
        <v>0</v>
      </c>
      <c r="L752" s="333"/>
      <c r="M752" s="431"/>
      <c r="N752" s="349"/>
    </row>
    <row r="753" spans="1:14" x14ac:dyDescent="0.2">
      <c r="A753" s="578" t="s">
        <v>1774</v>
      </c>
      <c r="B753" s="579"/>
      <c r="C753" s="579"/>
      <c r="D753" s="580" t="s">
        <v>429</v>
      </c>
      <c r="E753" s="800" t="s">
        <v>18</v>
      </c>
      <c r="F753" s="581">
        <v>100</v>
      </c>
      <c r="G753" s="581"/>
      <c r="H753" s="581">
        <f t="shared" si="63"/>
        <v>0</v>
      </c>
      <c r="I753" s="431">
        <f t="shared" si="62"/>
        <v>0</v>
      </c>
      <c r="J753" s="431"/>
      <c r="K753" s="431">
        <f t="shared" si="64"/>
        <v>0</v>
      </c>
      <c r="L753" s="333"/>
      <c r="M753" s="431"/>
      <c r="N753" s="349"/>
    </row>
    <row r="754" spans="1:14" x14ac:dyDescent="0.2">
      <c r="A754" s="578" t="s">
        <v>1775</v>
      </c>
      <c r="B754" s="579"/>
      <c r="C754" s="579"/>
      <c r="D754" s="580" t="s">
        <v>1259</v>
      </c>
      <c r="E754" s="579" t="s">
        <v>18</v>
      </c>
      <c r="F754" s="581">
        <v>22</v>
      </c>
      <c r="G754" s="581"/>
      <c r="H754" s="581">
        <f t="shared" si="63"/>
        <v>0</v>
      </c>
      <c r="I754" s="431">
        <f t="shared" si="62"/>
        <v>0</v>
      </c>
      <c r="J754" s="431"/>
      <c r="K754" s="431">
        <f t="shared" si="64"/>
        <v>0</v>
      </c>
      <c r="L754" s="333"/>
      <c r="M754" s="431"/>
      <c r="N754" s="349"/>
    </row>
    <row r="755" spans="1:14" x14ac:dyDescent="0.2">
      <c r="A755" s="578" t="s">
        <v>1776</v>
      </c>
      <c r="B755" s="799"/>
      <c r="C755" s="579"/>
      <c r="D755" s="580" t="s">
        <v>1260</v>
      </c>
      <c r="E755" s="800" t="s">
        <v>18</v>
      </c>
      <c r="F755" s="581">
        <v>8</v>
      </c>
      <c r="G755" s="581"/>
      <c r="H755" s="581">
        <f t="shared" si="63"/>
        <v>0</v>
      </c>
      <c r="I755" s="431">
        <f t="shared" si="62"/>
        <v>0</v>
      </c>
      <c r="J755" s="431"/>
      <c r="K755" s="431">
        <f t="shared" si="64"/>
        <v>0</v>
      </c>
      <c r="L755" s="333"/>
      <c r="M755" s="431"/>
      <c r="N755" s="349"/>
    </row>
    <row r="756" spans="1:14" x14ac:dyDescent="0.2">
      <c r="A756" s="578" t="s">
        <v>1777</v>
      </c>
      <c r="B756" s="579"/>
      <c r="C756" s="579"/>
      <c r="D756" s="580" t="s">
        <v>1261</v>
      </c>
      <c r="E756" s="800" t="s">
        <v>18</v>
      </c>
      <c r="F756" s="581">
        <v>44</v>
      </c>
      <c r="G756" s="581"/>
      <c r="H756" s="581">
        <f t="shared" si="63"/>
        <v>0</v>
      </c>
      <c r="I756" s="431">
        <f t="shared" si="62"/>
        <v>0</v>
      </c>
      <c r="J756" s="431"/>
      <c r="K756" s="431">
        <f t="shared" si="64"/>
        <v>0</v>
      </c>
      <c r="L756" s="333"/>
      <c r="M756" s="431"/>
      <c r="N756" s="349"/>
    </row>
    <row r="757" spans="1:14" x14ac:dyDescent="0.2">
      <c r="A757" s="578" t="s">
        <v>1778</v>
      </c>
      <c r="B757" s="579"/>
      <c r="C757" s="579"/>
      <c r="D757" s="580" t="s">
        <v>1262</v>
      </c>
      <c r="E757" s="800" t="s">
        <v>18</v>
      </c>
      <c r="F757" s="581">
        <v>8</v>
      </c>
      <c r="G757" s="581"/>
      <c r="H757" s="581">
        <f t="shared" si="63"/>
        <v>0</v>
      </c>
      <c r="I757" s="431">
        <f t="shared" si="62"/>
        <v>0</v>
      </c>
      <c r="J757" s="431"/>
      <c r="K757" s="431">
        <f t="shared" si="64"/>
        <v>0</v>
      </c>
      <c r="L757" s="333"/>
      <c r="M757" s="431"/>
      <c r="N757" s="349"/>
    </row>
    <row r="758" spans="1:14" x14ac:dyDescent="0.2">
      <c r="A758" s="578" t="s">
        <v>1779</v>
      </c>
      <c r="B758" s="799"/>
      <c r="C758" s="579"/>
      <c r="D758" s="580" t="s">
        <v>1263</v>
      </c>
      <c r="E758" s="800" t="s">
        <v>18</v>
      </c>
      <c r="F758" s="581">
        <v>8</v>
      </c>
      <c r="G758" s="581"/>
      <c r="H758" s="581">
        <f t="shared" si="63"/>
        <v>0</v>
      </c>
      <c r="I758" s="431">
        <f t="shared" si="62"/>
        <v>0</v>
      </c>
      <c r="J758" s="431"/>
      <c r="K758" s="431">
        <f t="shared" si="64"/>
        <v>0</v>
      </c>
      <c r="L758" s="333"/>
      <c r="M758" s="431"/>
      <c r="N758" s="349"/>
    </row>
    <row r="759" spans="1:14" x14ac:dyDescent="0.2">
      <c r="A759" s="578" t="s">
        <v>1780</v>
      </c>
      <c r="B759" s="579"/>
      <c r="C759" s="579"/>
      <c r="D759" s="580" t="s">
        <v>1264</v>
      </c>
      <c r="E759" s="579" t="s">
        <v>18</v>
      </c>
      <c r="F759" s="581">
        <v>8</v>
      </c>
      <c r="G759" s="581"/>
      <c r="H759" s="581">
        <f t="shared" si="63"/>
        <v>0</v>
      </c>
      <c r="I759" s="431">
        <f t="shared" si="62"/>
        <v>0</v>
      </c>
      <c r="J759" s="431"/>
      <c r="K759" s="431">
        <f t="shared" si="64"/>
        <v>0</v>
      </c>
      <c r="L759" s="333"/>
      <c r="M759" s="431"/>
      <c r="N759" s="349"/>
    </row>
    <row r="760" spans="1:14" x14ac:dyDescent="0.2">
      <c r="A760" s="578" t="s">
        <v>1781</v>
      </c>
      <c r="B760" s="579"/>
      <c r="C760" s="579"/>
      <c r="D760" s="580" t="s">
        <v>1265</v>
      </c>
      <c r="E760" s="800" t="s">
        <v>18</v>
      </c>
      <c r="F760" s="581">
        <v>4</v>
      </c>
      <c r="G760" s="581"/>
      <c r="H760" s="581">
        <f t="shared" si="63"/>
        <v>0</v>
      </c>
      <c r="I760" s="431">
        <f t="shared" si="62"/>
        <v>0</v>
      </c>
      <c r="J760" s="431"/>
      <c r="K760" s="431">
        <f t="shared" si="64"/>
        <v>0</v>
      </c>
      <c r="L760" s="333"/>
      <c r="M760" s="431"/>
      <c r="N760" s="349"/>
    </row>
    <row r="761" spans="1:14" ht="21" x14ac:dyDescent="0.2">
      <c r="A761" s="578" t="s">
        <v>1782</v>
      </c>
      <c r="B761" s="799"/>
      <c r="C761" s="579"/>
      <c r="D761" s="580" t="s">
        <v>1266</v>
      </c>
      <c r="E761" s="800" t="s">
        <v>18</v>
      </c>
      <c r="F761" s="581">
        <v>2</v>
      </c>
      <c r="G761" s="581"/>
      <c r="H761" s="581">
        <f t="shared" si="63"/>
        <v>0</v>
      </c>
      <c r="I761" s="431">
        <f t="shared" si="62"/>
        <v>0</v>
      </c>
      <c r="J761" s="431"/>
      <c r="K761" s="431">
        <f t="shared" si="64"/>
        <v>0</v>
      </c>
      <c r="L761" s="333"/>
      <c r="M761" s="431"/>
      <c r="N761" s="349"/>
    </row>
    <row r="762" spans="1:14" x14ac:dyDescent="0.2">
      <c r="A762" s="578" t="s">
        <v>1783</v>
      </c>
      <c r="B762" s="579"/>
      <c r="C762" s="579"/>
      <c r="D762" s="580" t="s">
        <v>1267</v>
      </c>
      <c r="E762" s="800" t="s">
        <v>18</v>
      </c>
      <c r="F762" s="581">
        <v>4</v>
      </c>
      <c r="G762" s="581"/>
      <c r="H762" s="581">
        <f t="shared" si="63"/>
        <v>0</v>
      </c>
      <c r="I762" s="431">
        <f t="shared" si="62"/>
        <v>0</v>
      </c>
      <c r="J762" s="431"/>
      <c r="K762" s="431">
        <f t="shared" si="64"/>
        <v>0</v>
      </c>
      <c r="L762" s="333"/>
      <c r="M762" s="431"/>
      <c r="N762" s="349"/>
    </row>
    <row r="763" spans="1:14" ht="21" x14ac:dyDescent="0.2">
      <c r="A763" s="578" t="s">
        <v>1784</v>
      </c>
      <c r="B763" s="361"/>
      <c r="C763" s="579"/>
      <c r="D763" s="580" t="s">
        <v>1268</v>
      </c>
      <c r="E763" s="800" t="s">
        <v>18</v>
      </c>
      <c r="F763" s="581">
        <v>2</v>
      </c>
      <c r="G763" s="581"/>
      <c r="H763" s="581">
        <f t="shared" si="63"/>
        <v>0</v>
      </c>
      <c r="I763" s="431">
        <f t="shared" si="62"/>
        <v>0</v>
      </c>
      <c r="J763" s="431"/>
      <c r="K763" s="431">
        <f t="shared" si="64"/>
        <v>0</v>
      </c>
      <c r="L763" s="333"/>
      <c r="M763" s="431"/>
      <c r="N763" s="349"/>
    </row>
    <row r="764" spans="1:14" x14ac:dyDescent="0.2">
      <c r="A764" s="578" t="s">
        <v>1785</v>
      </c>
      <c r="B764" s="799"/>
      <c r="C764" s="579"/>
      <c r="D764" s="580" t="s">
        <v>1269</v>
      </c>
      <c r="E764" s="800" t="s">
        <v>30</v>
      </c>
      <c r="F764" s="581">
        <v>100</v>
      </c>
      <c r="G764" s="581"/>
      <c r="H764" s="581">
        <f t="shared" si="63"/>
        <v>0</v>
      </c>
      <c r="I764" s="431">
        <f t="shared" si="62"/>
        <v>0</v>
      </c>
      <c r="J764" s="431"/>
      <c r="K764" s="431">
        <f t="shared" si="64"/>
        <v>0</v>
      </c>
      <c r="L764" s="333"/>
      <c r="M764" s="431"/>
      <c r="N764" s="349"/>
    </row>
    <row r="765" spans="1:14" x14ac:dyDescent="0.2">
      <c r="A765" s="578" t="s">
        <v>1786</v>
      </c>
      <c r="B765" s="579"/>
      <c r="C765" s="579"/>
      <c r="D765" s="580" t="s">
        <v>1270</v>
      </c>
      <c r="E765" s="800" t="s">
        <v>30</v>
      </c>
      <c r="F765" s="581">
        <v>200</v>
      </c>
      <c r="G765" s="581"/>
      <c r="H765" s="581">
        <f t="shared" si="63"/>
        <v>0</v>
      </c>
      <c r="I765" s="431">
        <f t="shared" si="62"/>
        <v>0</v>
      </c>
      <c r="J765" s="431"/>
      <c r="K765" s="431">
        <f t="shared" si="64"/>
        <v>0</v>
      </c>
      <c r="L765" s="333"/>
      <c r="M765" s="431"/>
      <c r="N765" s="349"/>
    </row>
    <row r="766" spans="1:14" x14ac:dyDescent="0.2">
      <c r="A766" s="578" t="s">
        <v>1787</v>
      </c>
      <c r="B766" s="582" t="s">
        <v>692</v>
      </c>
      <c r="C766" s="579" t="s">
        <v>902</v>
      </c>
      <c r="D766" s="580" t="s">
        <v>1272</v>
      </c>
      <c r="E766" s="800" t="s">
        <v>18</v>
      </c>
      <c r="F766" s="581">
        <v>14</v>
      </c>
      <c r="G766" s="581">
        <f>'CPU - ELETRICA'!G130</f>
        <v>0</v>
      </c>
      <c r="H766" s="581">
        <f t="shared" si="63"/>
        <v>0</v>
      </c>
      <c r="I766" s="431">
        <f t="shared" si="62"/>
        <v>0</v>
      </c>
      <c r="J766" s="431"/>
      <c r="K766" s="431">
        <f t="shared" si="64"/>
        <v>0</v>
      </c>
      <c r="L766" s="333"/>
      <c r="M766" s="431"/>
      <c r="N766" s="349"/>
    </row>
    <row r="767" spans="1:14" x14ac:dyDescent="0.2">
      <c r="A767" s="578" t="s">
        <v>1788</v>
      </c>
      <c r="B767" s="579"/>
      <c r="C767" s="579"/>
      <c r="D767" s="580" t="s">
        <v>1273</v>
      </c>
      <c r="E767" s="579" t="s">
        <v>18</v>
      </c>
      <c r="F767" s="581">
        <v>125</v>
      </c>
      <c r="G767" s="581"/>
      <c r="H767" s="581">
        <f t="shared" si="63"/>
        <v>0</v>
      </c>
      <c r="I767" s="431">
        <f t="shared" si="62"/>
        <v>0</v>
      </c>
      <c r="J767" s="431"/>
      <c r="K767" s="431">
        <f t="shared" si="64"/>
        <v>0</v>
      </c>
      <c r="L767" s="333"/>
      <c r="M767" s="431"/>
      <c r="N767" s="349"/>
    </row>
    <row r="768" spans="1:14" x14ac:dyDescent="0.2">
      <c r="A768" s="578" t="s">
        <v>1789</v>
      </c>
      <c r="B768" s="579"/>
      <c r="C768" s="579"/>
      <c r="D768" s="580" t="s">
        <v>1274</v>
      </c>
      <c r="E768" s="579" t="s">
        <v>18</v>
      </c>
      <c r="F768" s="581">
        <v>160</v>
      </c>
      <c r="G768" s="581"/>
      <c r="H768" s="581">
        <f t="shared" si="63"/>
        <v>0</v>
      </c>
      <c r="I768" s="431">
        <f t="shared" si="62"/>
        <v>0</v>
      </c>
      <c r="J768" s="431"/>
      <c r="K768" s="431">
        <f t="shared" si="64"/>
        <v>0</v>
      </c>
      <c r="L768" s="333"/>
      <c r="M768" s="431"/>
      <c r="N768" s="349"/>
    </row>
    <row r="769" spans="1:14" x14ac:dyDescent="0.2">
      <c r="A769" s="578" t="s">
        <v>1790</v>
      </c>
      <c r="B769" s="579"/>
      <c r="C769" s="579"/>
      <c r="D769" s="580" t="s">
        <v>1275</v>
      </c>
      <c r="E769" s="579" t="s">
        <v>18</v>
      </c>
      <c r="F769" s="581">
        <v>28</v>
      </c>
      <c r="G769" s="581"/>
      <c r="H769" s="581">
        <f t="shared" si="63"/>
        <v>0</v>
      </c>
      <c r="I769" s="431">
        <f t="shared" si="62"/>
        <v>0</v>
      </c>
      <c r="J769" s="431"/>
      <c r="K769" s="431">
        <f t="shared" si="64"/>
        <v>0</v>
      </c>
      <c r="L769" s="333"/>
      <c r="M769" s="431"/>
      <c r="N769" s="349"/>
    </row>
    <row r="770" spans="1:14" x14ac:dyDescent="0.2">
      <c r="A770" s="578" t="s">
        <v>1791</v>
      </c>
      <c r="B770" s="579"/>
      <c r="C770" s="579"/>
      <c r="D770" s="580" t="s">
        <v>1276</v>
      </c>
      <c r="E770" s="800" t="s">
        <v>18</v>
      </c>
      <c r="F770" s="581">
        <v>6</v>
      </c>
      <c r="G770" s="581"/>
      <c r="H770" s="581">
        <f t="shared" si="63"/>
        <v>0</v>
      </c>
      <c r="I770" s="431">
        <f t="shared" si="62"/>
        <v>0</v>
      </c>
      <c r="J770" s="431"/>
      <c r="K770" s="431">
        <f t="shared" si="64"/>
        <v>0</v>
      </c>
      <c r="L770" s="333"/>
      <c r="M770" s="431"/>
      <c r="N770" s="349"/>
    </row>
    <row r="771" spans="1:14" x14ac:dyDescent="0.2">
      <c r="A771" s="578" t="s">
        <v>1792</v>
      </c>
      <c r="B771" s="582" t="s">
        <v>693</v>
      </c>
      <c r="C771" s="579" t="s">
        <v>902</v>
      </c>
      <c r="D771" s="580" t="s">
        <v>1278</v>
      </c>
      <c r="E771" s="800" t="s">
        <v>30</v>
      </c>
      <c r="F771" s="581">
        <v>200</v>
      </c>
      <c r="G771" s="581">
        <f>'CPU - ELETRICA'!G135</f>
        <v>0</v>
      </c>
      <c r="H771" s="581">
        <f t="shared" si="63"/>
        <v>0</v>
      </c>
      <c r="I771" s="431">
        <f t="shared" si="62"/>
        <v>0</v>
      </c>
      <c r="J771" s="431"/>
      <c r="K771" s="431">
        <f t="shared" si="64"/>
        <v>0</v>
      </c>
      <c r="L771" s="333"/>
      <c r="M771" s="431"/>
      <c r="N771" s="349"/>
    </row>
    <row r="772" spans="1:14" x14ac:dyDescent="0.2">
      <c r="A772" s="578" t="s">
        <v>1793</v>
      </c>
      <c r="B772" s="582" t="s">
        <v>1280</v>
      </c>
      <c r="C772" s="579" t="s">
        <v>902</v>
      </c>
      <c r="D772" s="580" t="s">
        <v>1281</v>
      </c>
      <c r="E772" s="800" t="s">
        <v>30</v>
      </c>
      <c r="F772" s="581">
        <v>100</v>
      </c>
      <c r="G772" s="581">
        <f>'CPU - ELETRICA'!G139</f>
        <v>0</v>
      </c>
      <c r="H772" s="581">
        <f t="shared" si="63"/>
        <v>0</v>
      </c>
      <c r="I772" s="431">
        <f t="shared" si="62"/>
        <v>0</v>
      </c>
      <c r="J772" s="431"/>
      <c r="K772" s="431">
        <f t="shared" si="64"/>
        <v>0</v>
      </c>
      <c r="L772" s="333"/>
      <c r="M772" s="431"/>
      <c r="N772" s="349"/>
    </row>
    <row r="773" spans="1:14" x14ac:dyDescent="0.2">
      <c r="A773" s="578" t="s">
        <v>1794</v>
      </c>
      <c r="B773" s="582" t="s">
        <v>1283</v>
      </c>
      <c r="C773" s="579" t="s">
        <v>902</v>
      </c>
      <c r="D773" s="580" t="s">
        <v>1284</v>
      </c>
      <c r="E773" s="800" t="s">
        <v>30</v>
      </c>
      <c r="F773" s="581">
        <v>580</v>
      </c>
      <c r="G773" s="581">
        <f>'CPU - ELETRICA'!G143</f>
        <v>0</v>
      </c>
      <c r="H773" s="581">
        <f t="shared" si="63"/>
        <v>0</v>
      </c>
      <c r="I773" s="431">
        <f t="shared" si="62"/>
        <v>0</v>
      </c>
      <c r="J773" s="431"/>
      <c r="K773" s="431">
        <f t="shared" si="64"/>
        <v>0</v>
      </c>
      <c r="L773" s="333"/>
      <c r="M773" s="431"/>
      <c r="N773" s="349"/>
    </row>
    <row r="774" spans="1:14" ht="21" x14ac:dyDescent="0.2">
      <c r="A774" s="578" t="s">
        <v>1795</v>
      </c>
      <c r="B774" s="579"/>
      <c r="C774" s="579"/>
      <c r="D774" s="580" t="s">
        <v>1285</v>
      </c>
      <c r="E774" s="800" t="s">
        <v>18</v>
      </c>
      <c r="F774" s="581">
        <v>2340</v>
      </c>
      <c r="G774" s="581"/>
      <c r="H774" s="581">
        <f t="shared" si="63"/>
        <v>0</v>
      </c>
      <c r="I774" s="431">
        <f t="shared" si="62"/>
        <v>0</v>
      </c>
      <c r="J774" s="431"/>
      <c r="K774" s="431">
        <f t="shared" si="64"/>
        <v>0</v>
      </c>
      <c r="L774" s="333"/>
      <c r="M774" s="431"/>
      <c r="N774" s="349"/>
    </row>
    <row r="775" spans="1:14" x14ac:dyDescent="0.2">
      <c r="A775" s="578" t="s">
        <v>1796</v>
      </c>
      <c r="B775" s="799"/>
      <c r="C775" s="579"/>
      <c r="D775" s="580" t="s">
        <v>1286</v>
      </c>
      <c r="E775" s="800" t="s">
        <v>18</v>
      </c>
      <c r="F775" s="581">
        <v>45</v>
      </c>
      <c r="G775" s="581"/>
      <c r="H775" s="581">
        <f t="shared" si="63"/>
        <v>0</v>
      </c>
      <c r="I775" s="431">
        <f t="shared" si="62"/>
        <v>0</v>
      </c>
      <c r="J775" s="431"/>
      <c r="K775" s="431">
        <f t="shared" si="64"/>
        <v>0</v>
      </c>
      <c r="L775" s="333"/>
      <c r="M775" s="431"/>
      <c r="N775" s="349"/>
    </row>
    <row r="776" spans="1:14" x14ac:dyDescent="0.2">
      <c r="A776" s="578" t="s">
        <v>1797</v>
      </c>
      <c r="B776" s="579"/>
      <c r="C776" s="579"/>
      <c r="D776" s="580" t="s">
        <v>1287</v>
      </c>
      <c r="E776" s="800" t="s">
        <v>30</v>
      </c>
      <c r="F776" s="581">
        <v>30</v>
      </c>
      <c r="G776" s="581"/>
      <c r="H776" s="581">
        <f t="shared" si="63"/>
        <v>0</v>
      </c>
      <c r="I776" s="431">
        <f t="shared" si="62"/>
        <v>0</v>
      </c>
      <c r="J776" s="431"/>
      <c r="K776" s="431">
        <f t="shared" si="64"/>
        <v>0</v>
      </c>
      <c r="L776" s="333"/>
      <c r="M776" s="431"/>
      <c r="N776" s="349"/>
    </row>
    <row r="777" spans="1:14" x14ac:dyDescent="0.2">
      <c r="A777" s="578" t="s">
        <v>1798</v>
      </c>
      <c r="B777" s="579"/>
      <c r="C777" s="579"/>
      <c r="D777" s="580" t="s">
        <v>695</v>
      </c>
      <c r="E777" s="800" t="s">
        <v>18</v>
      </c>
      <c r="F777" s="581">
        <v>2400</v>
      </c>
      <c r="G777" s="581"/>
      <c r="H777" s="581">
        <f t="shared" si="63"/>
        <v>0</v>
      </c>
      <c r="I777" s="431">
        <f t="shared" si="62"/>
        <v>0</v>
      </c>
      <c r="J777" s="431"/>
      <c r="K777" s="431">
        <f t="shared" si="64"/>
        <v>0</v>
      </c>
      <c r="L777" s="333"/>
      <c r="M777" s="431"/>
      <c r="N777" s="349"/>
    </row>
    <row r="778" spans="1:14" ht="21" x14ac:dyDescent="0.2">
      <c r="A778" s="578" t="s">
        <v>1799</v>
      </c>
      <c r="B778" s="579"/>
      <c r="C778" s="579"/>
      <c r="D778" s="580" t="s">
        <v>1288</v>
      </c>
      <c r="E778" s="579" t="s">
        <v>18</v>
      </c>
      <c r="F778" s="581">
        <v>20</v>
      </c>
      <c r="G778" s="581"/>
      <c r="H778" s="581">
        <f t="shared" si="63"/>
        <v>0</v>
      </c>
      <c r="I778" s="431">
        <f t="shared" si="62"/>
        <v>0</v>
      </c>
      <c r="J778" s="431"/>
      <c r="K778" s="431">
        <f t="shared" si="64"/>
        <v>0</v>
      </c>
      <c r="L778" s="333"/>
      <c r="M778" s="431"/>
      <c r="N778" s="349"/>
    </row>
    <row r="779" spans="1:14" x14ac:dyDescent="0.2">
      <c r="A779" s="578" t="s">
        <v>1800</v>
      </c>
      <c r="B779" s="579"/>
      <c r="C779" s="579"/>
      <c r="D779" s="580" t="s">
        <v>1289</v>
      </c>
      <c r="E779" s="579" t="s">
        <v>18</v>
      </c>
      <c r="F779" s="581">
        <v>8</v>
      </c>
      <c r="G779" s="581"/>
      <c r="H779" s="581">
        <f t="shared" si="63"/>
        <v>0</v>
      </c>
      <c r="I779" s="431">
        <f t="shared" si="62"/>
        <v>0</v>
      </c>
      <c r="J779" s="431"/>
      <c r="K779" s="431">
        <f t="shared" si="64"/>
        <v>0</v>
      </c>
      <c r="L779" s="333"/>
      <c r="M779" s="431"/>
      <c r="N779" s="349"/>
    </row>
    <row r="780" spans="1:14" x14ac:dyDescent="0.2">
      <c r="A780" s="578" t="s">
        <v>1801</v>
      </c>
      <c r="B780" s="579"/>
      <c r="C780" s="579"/>
      <c r="D780" s="580" t="s">
        <v>1290</v>
      </c>
      <c r="E780" s="579" t="s">
        <v>18</v>
      </c>
      <c r="F780" s="581">
        <v>30</v>
      </c>
      <c r="G780" s="581"/>
      <c r="H780" s="581">
        <f t="shared" si="63"/>
        <v>0</v>
      </c>
      <c r="I780" s="431">
        <f t="shared" si="62"/>
        <v>0</v>
      </c>
      <c r="J780" s="431"/>
      <c r="K780" s="431">
        <f t="shared" si="64"/>
        <v>0</v>
      </c>
      <c r="L780" s="333"/>
      <c r="M780" s="431"/>
      <c r="N780" s="349"/>
    </row>
    <row r="781" spans="1:14" x14ac:dyDescent="0.2">
      <c r="A781" s="578" t="s">
        <v>1802</v>
      </c>
      <c r="B781" s="579"/>
      <c r="C781" s="579"/>
      <c r="D781" s="580" t="s">
        <v>1291</v>
      </c>
      <c r="E781" s="579" t="s">
        <v>18</v>
      </c>
      <c r="F781" s="581">
        <v>16</v>
      </c>
      <c r="G781" s="581"/>
      <c r="H781" s="581">
        <f t="shared" si="63"/>
        <v>0</v>
      </c>
      <c r="I781" s="431">
        <f t="shared" ref="I781:I844" si="65">H781</f>
        <v>0</v>
      </c>
      <c r="J781" s="431"/>
      <c r="K781" s="431">
        <f t="shared" si="64"/>
        <v>0</v>
      </c>
      <c r="L781" s="333"/>
      <c r="M781" s="431"/>
      <c r="N781" s="349"/>
    </row>
    <row r="782" spans="1:14" ht="21" x14ac:dyDescent="0.2">
      <c r="A782" s="578" t="s">
        <v>1803</v>
      </c>
      <c r="B782" s="579"/>
      <c r="C782" s="579"/>
      <c r="D782" s="580" t="s">
        <v>1292</v>
      </c>
      <c r="E782" s="800" t="s">
        <v>18</v>
      </c>
      <c r="F782" s="581">
        <v>32</v>
      </c>
      <c r="G782" s="581"/>
      <c r="H782" s="581">
        <f t="shared" si="63"/>
        <v>0</v>
      </c>
      <c r="I782" s="431">
        <f t="shared" si="65"/>
        <v>0</v>
      </c>
      <c r="J782" s="431"/>
      <c r="K782" s="431">
        <f t="shared" si="64"/>
        <v>0</v>
      </c>
      <c r="L782" s="333"/>
      <c r="M782" s="431"/>
      <c r="N782" s="349"/>
    </row>
    <row r="783" spans="1:14" ht="21" x14ac:dyDescent="0.2">
      <c r="A783" s="578" t="s">
        <v>1804</v>
      </c>
      <c r="B783" s="579"/>
      <c r="C783" s="579"/>
      <c r="D783" s="580" t="s">
        <v>1293</v>
      </c>
      <c r="E783" s="800" t="s">
        <v>18</v>
      </c>
      <c r="F783" s="581">
        <v>24</v>
      </c>
      <c r="G783" s="581"/>
      <c r="H783" s="581">
        <f t="shared" si="63"/>
        <v>0</v>
      </c>
      <c r="I783" s="431">
        <f t="shared" si="65"/>
        <v>0</v>
      </c>
      <c r="J783" s="431"/>
      <c r="K783" s="431">
        <f t="shared" si="64"/>
        <v>0</v>
      </c>
      <c r="L783" s="333"/>
      <c r="M783" s="431"/>
      <c r="N783" s="349"/>
    </row>
    <row r="784" spans="1:14" x14ac:dyDescent="0.2">
      <c r="A784" s="578" t="s">
        <v>1805</v>
      </c>
      <c r="B784" s="579"/>
      <c r="C784" s="579"/>
      <c r="D784" s="580" t="s">
        <v>1294</v>
      </c>
      <c r="E784" s="800" t="s">
        <v>18</v>
      </c>
      <c r="F784" s="581">
        <v>810</v>
      </c>
      <c r="G784" s="581"/>
      <c r="H784" s="581">
        <f t="shared" si="63"/>
        <v>0</v>
      </c>
      <c r="I784" s="431">
        <f t="shared" si="65"/>
        <v>0</v>
      </c>
      <c r="J784" s="431"/>
      <c r="K784" s="431">
        <f t="shared" si="64"/>
        <v>0</v>
      </c>
      <c r="L784" s="333"/>
      <c r="M784" s="431"/>
      <c r="N784" s="349"/>
    </row>
    <row r="785" spans="1:14" x14ac:dyDescent="0.2">
      <c r="A785" s="578" t="s">
        <v>1806</v>
      </c>
      <c r="B785" s="579"/>
      <c r="C785" s="579"/>
      <c r="D785" s="580" t="s">
        <v>1295</v>
      </c>
      <c r="E785" s="800" t="s">
        <v>30</v>
      </c>
      <c r="F785" s="581">
        <v>3</v>
      </c>
      <c r="G785" s="581"/>
      <c r="H785" s="581">
        <f t="shared" si="63"/>
        <v>0</v>
      </c>
      <c r="I785" s="431">
        <f t="shared" si="65"/>
        <v>0</v>
      </c>
      <c r="J785" s="431"/>
      <c r="K785" s="431">
        <f t="shared" si="64"/>
        <v>0</v>
      </c>
      <c r="L785" s="333"/>
      <c r="M785" s="431"/>
      <c r="N785" s="349"/>
    </row>
    <row r="786" spans="1:14" x14ac:dyDescent="0.2">
      <c r="A786" s="578" t="s">
        <v>1807</v>
      </c>
      <c r="B786" s="799"/>
      <c r="C786" s="579"/>
      <c r="D786" s="580" t="s">
        <v>1296</v>
      </c>
      <c r="E786" s="800" t="s">
        <v>18</v>
      </c>
      <c r="F786" s="581">
        <v>4</v>
      </c>
      <c r="G786" s="581"/>
      <c r="H786" s="581">
        <f t="shared" si="63"/>
        <v>0</v>
      </c>
      <c r="I786" s="431">
        <f t="shared" si="65"/>
        <v>0</v>
      </c>
      <c r="J786" s="431"/>
      <c r="K786" s="431">
        <f t="shared" si="64"/>
        <v>0</v>
      </c>
      <c r="L786" s="333"/>
      <c r="M786" s="431"/>
      <c r="N786" s="349"/>
    </row>
    <row r="787" spans="1:14" x14ac:dyDescent="0.2">
      <c r="A787" s="578" t="s">
        <v>1808</v>
      </c>
      <c r="B787" s="799"/>
      <c r="C787" s="579"/>
      <c r="D787" s="580" t="s">
        <v>1297</v>
      </c>
      <c r="E787" s="800" t="s">
        <v>18</v>
      </c>
      <c r="F787" s="581">
        <v>4</v>
      </c>
      <c r="G787" s="581"/>
      <c r="H787" s="581">
        <f t="shared" si="63"/>
        <v>0</v>
      </c>
      <c r="I787" s="431">
        <f t="shared" si="65"/>
        <v>0</v>
      </c>
      <c r="J787" s="431"/>
      <c r="K787" s="431">
        <f t="shared" si="64"/>
        <v>0</v>
      </c>
      <c r="L787" s="333"/>
      <c r="M787" s="431"/>
      <c r="N787" s="349"/>
    </row>
    <row r="788" spans="1:14" x14ac:dyDescent="0.2">
      <c r="A788" s="578" t="s">
        <v>1809</v>
      </c>
      <c r="B788" s="799"/>
      <c r="C788" s="579"/>
      <c r="D788" s="580" t="s">
        <v>1298</v>
      </c>
      <c r="E788" s="800" t="s">
        <v>18</v>
      </c>
      <c r="F788" s="581">
        <v>2</v>
      </c>
      <c r="G788" s="581"/>
      <c r="H788" s="581">
        <f t="shared" si="63"/>
        <v>0</v>
      </c>
      <c r="I788" s="431">
        <f t="shared" si="65"/>
        <v>0</v>
      </c>
      <c r="J788" s="431"/>
      <c r="K788" s="431">
        <f t="shared" si="64"/>
        <v>0</v>
      </c>
      <c r="L788" s="333"/>
      <c r="M788" s="431"/>
      <c r="N788" s="349"/>
    </row>
    <row r="789" spans="1:14" x14ac:dyDescent="0.2">
      <c r="A789" s="578" t="s">
        <v>1810</v>
      </c>
      <c r="B789" s="799"/>
      <c r="C789" s="579"/>
      <c r="D789" s="580" t="s">
        <v>1299</v>
      </c>
      <c r="E789" s="800" t="s">
        <v>18</v>
      </c>
      <c r="F789" s="581">
        <v>1</v>
      </c>
      <c r="G789" s="581"/>
      <c r="H789" s="581">
        <f t="shared" si="63"/>
        <v>0</v>
      </c>
      <c r="I789" s="431">
        <f t="shared" si="65"/>
        <v>0</v>
      </c>
      <c r="J789" s="431"/>
      <c r="K789" s="431">
        <f t="shared" si="64"/>
        <v>0</v>
      </c>
      <c r="L789" s="333"/>
      <c r="M789" s="431"/>
      <c r="N789" s="349"/>
    </row>
    <row r="790" spans="1:14" x14ac:dyDescent="0.2">
      <c r="A790" s="578" t="s">
        <v>1811</v>
      </c>
      <c r="B790" s="799"/>
      <c r="C790" s="579"/>
      <c r="D790" s="580" t="s">
        <v>1300</v>
      </c>
      <c r="E790" s="800" t="s">
        <v>18</v>
      </c>
      <c r="F790" s="581">
        <v>1</v>
      </c>
      <c r="G790" s="581"/>
      <c r="H790" s="581">
        <f t="shared" si="63"/>
        <v>0</v>
      </c>
      <c r="I790" s="431">
        <f t="shared" si="65"/>
        <v>0</v>
      </c>
      <c r="J790" s="431"/>
      <c r="K790" s="431">
        <f t="shared" si="64"/>
        <v>0</v>
      </c>
      <c r="L790" s="333"/>
      <c r="M790" s="431"/>
      <c r="N790" s="349"/>
    </row>
    <row r="791" spans="1:14" x14ac:dyDescent="0.2">
      <c r="A791" s="578" t="s">
        <v>1812</v>
      </c>
      <c r="B791" s="799"/>
      <c r="C791" s="579"/>
      <c r="D791" s="580" t="s">
        <v>1301</v>
      </c>
      <c r="E791" s="800" t="s">
        <v>18</v>
      </c>
      <c r="F791" s="581">
        <v>4</v>
      </c>
      <c r="G791" s="581"/>
      <c r="H791" s="581">
        <f t="shared" si="63"/>
        <v>0</v>
      </c>
      <c r="I791" s="431">
        <f t="shared" si="65"/>
        <v>0</v>
      </c>
      <c r="J791" s="431"/>
      <c r="K791" s="431">
        <f t="shared" si="64"/>
        <v>0</v>
      </c>
      <c r="L791" s="333"/>
      <c r="M791" s="431"/>
      <c r="N791" s="349"/>
    </row>
    <row r="792" spans="1:14" x14ac:dyDescent="0.2">
      <c r="A792" s="578" t="s">
        <v>1813</v>
      </c>
      <c r="B792" s="799"/>
      <c r="C792" s="579"/>
      <c r="D792" s="580" t="s">
        <v>1302</v>
      </c>
      <c r="E792" s="800" t="s">
        <v>18</v>
      </c>
      <c r="F792" s="581">
        <v>4</v>
      </c>
      <c r="G792" s="581"/>
      <c r="H792" s="581">
        <f t="shared" si="63"/>
        <v>0</v>
      </c>
      <c r="I792" s="431">
        <f t="shared" si="65"/>
        <v>0</v>
      </c>
      <c r="J792" s="431"/>
      <c r="K792" s="431">
        <f t="shared" si="64"/>
        <v>0</v>
      </c>
      <c r="L792" s="333"/>
      <c r="M792" s="431"/>
      <c r="N792" s="349"/>
    </row>
    <row r="793" spans="1:14" x14ac:dyDescent="0.2">
      <c r="A793" s="578" t="s">
        <v>1814</v>
      </c>
      <c r="B793" s="579"/>
      <c r="C793" s="579"/>
      <c r="D793" s="580" t="s">
        <v>696</v>
      </c>
      <c r="E793" s="800" t="s">
        <v>30</v>
      </c>
      <c r="F793" s="581">
        <v>38</v>
      </c>
      <c r="G793" s="581"/>
      <c r="H793" s="581">
        <f t="shared" si="63"/>
        <v>0</v>
      </c>
      <c r="I793" s="431">
        <f t="shared" si="65"/>
        <v>0</v>
      </c>
      <c r="J793" s="431"/>
      <c r="K793" s="431">
        <f t="shared" si="64"/>
        <v>0</v>
      </c>
      <c r="L793" s="333"/>
      <c r="M793" s="431"/>
      <c r="N793" s="349"/>
    </row>
    <row r="794" spans="1:14" ht="21" x14ac:dyDescent="0.2">
      <c r="A794" s="783"/>
      <c r="B794" s="783"/>
      <c r="C794" s="783"/>
      <c r="D794" s="784" t="s">
        <v>1303</v>
      </c>
      <c r="E794" s="783"/>
      <c r="F794" s="785"/>
      <c r="G794" s="792" t="str">
        <f>IF(B794&lt;&gt;"",IF(#REF!="NÃO ENCONTRADO",H794,#REF!),"")</f>
        <v/>
      </c>
      <c r="H794" s="792">
        <f>SUM(H748:H793)</f>
        <v>0</v>
      </c>
      <c r="I794" s="431"/>
      <c r="J794" s="431"/>
      <c r="K794" s="431"/>
      <c r="L794" s="333"/>
      <c r="M794" s="431"/>
      <c r="N794" s="349"/>
    </row>
    <row r="795" spans="1:14" ht="15" x14ac:dyDescent="0.2">
      <c r="A795" s="801"/>
      <c r="B795" s="801"/>
      <c r="C795" s="801"/>
      <c r="D795" s="802" t="s">
        <v>1304</v>
      </c>
      <c r="E795" s="801"/>
      <c r="F795" s="803"/>
      <c r="G795" s="804" t="str">
        <f>IF(B795&lt;&gt;"",IF(#REF!="NÃO ENCONTRADO",H795,#REF!),"")</f>
        <v/>
      </c>
      <c r="H795" s="804">
        <f>H794+H745+H706+H669+H631</f>
        <v>0</v>
      </c>
      <c r="I795" s="431"/>
      <c r="J795" s="431"/>
      <c r="K795" s="431"/>
      <c r="L795" s="333"/>
      <c r="M795" s="431"/>
      <c r="N795" s="349"/>
    </row>
    <row r="796" spans="1:14" x14ac:dyDescent="0.2">
      <c r="A796" s="805" t="s">
        <v>2051</v>
      </c>
      <c r="B796" s="805"/>
      <c r="C796" s="805"/>
      <c r="D796" s="805" t="s">
        <v>1305</v>
      </c>
      <c r="E796" s="805"/>
      <c r="F796" s="806"/>
      <c r="G796" s="806" t="str">
        <f>IF(B796&lt;&gt;"",IF(#REF!="NÃO ENCONTRADO",#REF!,#REF!),"")</f>
        <v/>
      </c>
      <c r="H796" s="806"/>
      <c r="I796" s="431">
        <f t="shared" si="65"/>
        <v>0</v>
      </c>
      <c r="J796" s="431"/>
      <c r="K796" s="431">
        <f t="shared" si="64"/>
        <v>0</v>
      </c>
      <c r="L796" s="333"/>
      <c r="M796" s="431"/>
      <c r="N796" s="349"/>
    </row>
    <row r="797" spans="1:14" x14ac:dyDescent="0.2">
      <c r="A797" s="807" t="s">
        <v>2052</v>
      </c>
      <c r="B797" s="807"/>
      <c r="C797" s="807"/>
      <c r="D797" s="807" t="s">
        <v>1306</v>
      </c>
      <c r="E797" s="807"/>
      <c r="F797" s="808"/>
      <c r="G797" s="808" t="str">
        <f>IF(B797&lt;&gt;"",IF(#REF!="NÃO ENCONTRADO",#REF!,#REF!),"")</f>
        <v/>
      </c>
      <c r="H797" s="808"/>
      <c r="I797" s="431">
        <f t="shared" si="65"/>
        <v>0</v>
      </c>
      <c r="J797" s="431"/>
      <c r="K797" s="431">
        <f t="shared" si="64"/>
        <v>0</v>
      </c>
      <c r="L797" s="333"/>
      <c r="M797" s="431"/>
      <c r="N797" s="349"/>
    </row>
    <row r="798" spans="1:14" ht="21" x14ac:dyDescent="0.2">
      <c r="A798" s="578" t="s">
        <v>2053</v>
      </c>
      <c r="B798" s="579"/>
      <c r="C798" s="579"/>
      <c r="D798" s="580" t="s">
        <v>1307</v>
      </c>
      <c r="E798" s="579" t="s">
        <v>18</v>
      </c>
      <c r="F798" s="581">
        <v>100</v>
      </c>
      <c r="G798" s="581"/>
      <c r="H798" s="581">
        <f t="shared" ref="H798:H861" si="66">F798*G798</f>
        <v>0</v>
      </c>
      <c r="I798" s="431">
        <f t="shared" si="65"/>
        <v>0</v>
      </c>
      <c r="J798" s="431"/>
      <c r="K798" s="431">
        <f t="shared" si="64"/>
        <v>0</v>
      </c>
      <c r="L798" s="333"/>
      <c r="M798" s="431"/>
      <c r="N798" s="349"/>
    </row>
    <row r="799" spans="1:14" x14ac:dyDescent="0.2">
      <c r="A799" s="578" t="s">
        <v>2054</v>
      </c>
      <c r="B799" s="579"/>
      <c r="C799" s="579"/>
      <c r="D799" s="580" t="s">
        <v>1308</v>
      </c>
      <c r="E799" s="579" t="s">
        <v>18</v>
      </c>
      <c r="F799" s="581">
        <v>2</v>
      </c>
      <c r="G799" s="581"/>
      <c r="H799" s="581">
        <f t="shared" si="66"/>
        <v>0</v>
      </c>
      <c r="I799" s="431">
        <f t="shared" si="65"/>
        <v>0</v>
      </c>
      <c r="J799" s="431"/>
      <c r="K799" s="431">
        <f t="shared" si="64"/>
        <v>0</v>
      </c>
      <c r="L799" s="333"/>
      <c r="M799" s="431"/>
      <c r="N799" s="349"/>
    </row>
    <row r="800" spans="1:14" x14ac:dyDescent="0.2">
      <c r="A800" s="578" t="s">
        <v>2055</v>
      </c>
      <c r="B800" s="579"/>
      <c r="C800" s="579"/>
      <c r="D800" s="580" t="s">
        <v>1309</v>
      </c>
      <c r="E800" s="579" t="s">
        <v>18</v>
      </c>
      <c r="F800" s="581">
        <v>8</v>
      </c>
      <c r="G800" s="581"/>
      <c r="H800" s="581">
        <f t="shared" si="66"/>
        <v>0</v>
      </c>
      <c r="I800" s="431">
        <f t="shared" si="65"/>
        <v>0</v>
      </c>
      <c r="J800" s="431"/>
      <c r="K800" s="431">
        <f t="shared" si="64"/>
        <v>0</v>
      </c>
      <c r="L800" s="333"/>
      <c r="M800" s="431"/>
      <c r="N800" s="349"/>
    </row>
    <row r="801" spans="1:14" x14ac:dyDescent="0.2">
      <c r="A801" s="578" t="s">
        <v>2056</v>
      </c>
      <c r="B801" s="579"/>
      <c r="C801" s="579"/>
      <c r="D801" s="580" t="s">
        <v>1310</v>
      </c>
      <c r="E801" s="579" t="s">
        <v>18</v>
      </c>
      <c r="F801" s="581">
        <v>4</v>
      </c>
      <c r="G801" s="581"/>
      <c r="H801" s="581">
        <f t="shared" si="66"/>
        <v>0</v>
      </c>
      <c r="I801" s="431">
        <f t="shared" si="65"/>
        <v>0</v>
      </c>
      <c r="J801" s="431"/>
      <c r="K801" s="431">
        <f t="shared" si="64"/>
        <v>0</v>
      </c>
      <c r="L801" s="333"/>
      <c r="M801" s="431"/>
      <c r="N801" s="349"/>
    </row>
    <row r="802" spans="1:14" x14ac:dyDescent="0.2">
      <c r="A802" s="578" t="s">
        <v>2057</v>
      </c>
      <c r="B802" s="579"/>
      <c r="C802" s="579"/>
      <c r="D802" s="580" t="s">
        <v>1311</v>
      </c>
      <c r="E802" s="579" t="s">
        <v>18</v>
      </c>
      <c r="F802" s="581">
        <v>210</v>
      </c>
      <c r="G802" s="581"/>
      <c r="H802" s="581">
        <f t="shared" si="66"/>
        <v>0</v>
      </c>
      <c r="I802" s="431">
        <f t="shared" si="65"/>
        <v>0</v>
      </c>
      <c r="J802" s="431"/>
      <c r="K802" s="431">
        <f t="shared" si="64"/>
        <v>0</v>
      </c>
      <c r="L802" s="333"/>
      <c r="M802" s="431"/>
      <c r="N802" s="349"/>
    </row>
    <row r="803" spans="1:14" x14ac:dyDescent="0.2">
      <c r="A803" s="578" t="s">
        <v>2058</v>
      </c>
      <c r="B803" s="579"/>
      <c r="C803" s="579"/>
      <c r="D803" s="580" t="s">
        <v>1308</v>
      </c>
      <c r="E803" s="579" t="s">
        <v>18</v>
      </c>
      <c r="F803" s="581">
        <v>40</v>
      </c>
      <c r="G803" s="581"/>
      <c r="H803" s="581">
        <f t="shared" si="66"/>
        <v>0</v>
      </c>
      <c r="I803" s="431">
        <f t="shared" si="65"/>
        <v>0</v>
      </c>
      <c r="J803" s="431"/>
      <c r="K803" s="431">
        <f t="shared" si="64"/>
        <v>0</v>
      </c>
      <c r="L803" s="333"/>
      <c r="M803" s="431"/>
      <c r="N803" s="349"/>
    </row>
    <row r="804" spans="1:14" x14ac:dyDescent="0.2">
      <c r="A804" s="578" t="s">
        <v>2059</v>
      </c>
      <c r="B804" s="579"/>
      <c r="C804" s="579"/>
      <c r="D804" s="580" t="s">
        <v>1312</v>
      </c>
      <c r="E804" s="579" t="s">
        <v>18</v>
      </c>
      <c r="F804" s="581">
        <v>150</v>
      </c>
      <c r="G804" s="581"/>
      <c r="H804" s="581">
        <f t="shared" si="66"/>
        <v>0</v>
      </c>
      <c r="I804" s="431">
        <f t="shared" si="65"/>
        <v>0</v>
      </c>
      <c r="J804" s="431"/>
      <c r="K804" s="431">
        <f t="shared" si="64"/>
        <v>0</v>
      </c>
      <c r="L804" s="333"/>
      <c r="M804" s="431"/>
      <c r="N804" s="349"/>
    </row>
    <row r="805" spans="1:14" x14ac:dyDescent="0.2">
      <c r="A805" s="578" t="s">
        <v>2060</v>
      </c>
      <c r="B805" s="579"/>
      <c r="C805" s="579"/>
      <c r="D805" s="580" t="s">
        <v>1313</v>
      </c>
      <c r="E805" s="579" t="s">
        <v>18</v>
      </c>
      <c r="F805" s="581">
        <v>10</v>
      </c>
      <c r="G805" s="581"/>
      <c r="H805" s="581">
        <f t="shared" si="66"/>
        <v>0</v>
      </c>
      <c r="I805" s="431">
        <f t="shared" si="65"/>
        <v>0</v>
      </c>
      <c r="J805" s="431"/>
      <c r="K805" s="431">
        <f t="shared" si="64"/>
        <v>0</v>
      </c>
      <c r="L805" s="333"/>
      <c r="M805" s="431"/>
      <c r="N805" s="349"/>
    </row>
    <row r="806" spans="1:14" x14ac:dyDescent="0.2">
      <c r="A806" s="578" t="s">
        <v>2061</v>
      </c>
      <c r="B806" s="579"/>
      <c r="C806" s="579"/>
      <c r="D806" s="580" t="s">
        <v>1314</v>
      </c>
      <c r="E806" s="579" t="s">
        <v>18</v>
      </c>
      <c r="F806" s="581">
        <v>6</v>
      </c>
      <c r="G806" s="581"/>
      <c r="H806" s="581">
        <f t="shared" si="66"/>
        <v>0</v>
      </c>
      <c r="I806" s="431">
        <f t="shared" si="65"/>
        <v>0</v>
      </c>
      <c r="J806" s="431"/>
      <c r="K806" s="431">
        <f t="shared" si="64"/>
        <v>0</v>
      </c>
      <c r="L806" s="333"/>
      <c r="M806" s="431"/>
      <c r="N806" s="349"/>
    </row>
    <row r="807" spans="1:14" x14ac:dyDescent="0.2">
      <c r="A807" s="578" t="s">
        <v>2062</v>
      </c>
      <c r="B807" s="579"/>
      <c r="C807" s="579"/>
      <c r="D807" s="580" t="s">
        <v>1315</v>
      </c>
      <c r="E807" s="579" t="s">
        <v>18</v>
      </c>
      <c r="F807" s="581">
        <v>8</v>
      </c>
      <c r="G807" s="581"/>
      <c r="H807" s="581">
        <f t="shared" si="66"/>
        <v>0</v>
      </c>
      <c r="I807" s="431">
        <f t="shared" si="65"/>
        <v>0</v>
      </c>
      <c r="J807" s="431"/>
      <c r="K807" s="431">
        <f t="shared" si="64"/>
        <v>0</v>
      </c>
      <c r="L807" s="333"/>
      <c r="M807" s="431"/>
      <c r="N807" s="349"/>
    </row>
    <row r="808" spans="1:14" x14ac:dyDescent="0.2">
      <c r="A808" s="578" t="s">
        <v>2063</v>
      </c>
      <c r="B808" s="601"/>
      <c r="C808" s="579"/>
      <c r="D808" s="580" t="s">
        <v>1167</v>
      </c>
      <c r="E808" s="579" t="s">
        <v>18</v>
      </c>
      <c r="F808" s="581">
        <v>300</v>
      </c>
      <c r="G808" s="581"/>
      <c r="H808" s="581">
        <f t="shared" si="66"/>
        <v>0</v>
      </c>
      <c r="I808" s="431">
        <f t="shared" si="65"/>
        <v>0</v>
      </c>
      <c r="J808" s="431"/>
      <c r="K808" s="431">
        <f t="shared" si="64"/>
        <v>0</v>
      </c>
      <c r="L808" s="333"/>
      <c r="M808" s="431"/>
      <c r="N808" s="349"/>
    </row>
    <row r="809" spans="1:14" x14ac:dyDescent="0.2">
      <c r="A809" s="578" t="s">
        <v>2064</v>
      </c>
      <c r="B809" s="579"/>
      <c r="C809" s="579"/>
      <c r="D809" s="580" t="s">
        <v>1316</v>
      </c>
      <c r="E809" s="579" t="s">
        <v>18</v>
      </c>
      <c r="F809" s="581">
        <v>30</v>
      </c>
      <c r="G809" s="581"/>
      <c r="H809" s="581">
        <f t="shared" si="66"/>
        <v>0</v>
      </c>
      <c r="I809" s="431">
        <f t="shared" si="65"/>
        <v>0</v>
      </c>
      <c r="J809" s="431"/>
      <c r="K809" s="431">
        <f t="shared" si="64"/>
        <v>0</v>
      </c>
      <c r="L809" s="333"/>
      <c r="M809" s="431"/>
      <c r="N809" s="349"/>
    </row>
    <row r="810" spans="1:14" x14ac:dyDescent="0.2">
      <c r="A810" s="578" t="s">
        <v>2065</v>
      </c>
      <c r="B810" s="579"/>
      <c r="C810" s="579"/>
      <c r="D810" s="580" t="s">
        <v>1317</v>
      </c>
      <c r="E810" s="579" t="s">
        <v>18</v>
      </c>
      <c r="F810" s="581">
        <v>8</v>
      </c>
      <c r="G810" s="581"/>
      <c r="H810" s="581">
        <f t="shared" si="66"/>
        <v>0</v>
      </c>
      <c r="I810" s="431">
        <f t="shared" si="65"/>
        <v>0</v>
      </c>
      <c r="J810" s="431"/>
      <c r="K810" s="431">
        <f t="shared" si="64"/>
        <v>0</v>
      </c>
      <c r="L810" s="333"/>
      <c r="M810" s="431"/>
      <c r="N810" s="349"/>
    </row>
    <row r="811" spans="1:14" x14ac:dyDescent="0.2">
      <c r="A811" s="578" t="s">
        <v>2066</v>
      </c>
      <c r="B811" s="579"/>
      <c r="C811" s="579"/>
      <c r="D811" s="580" t="s">
        <v>1318</v>
      </c>
      <c r="E811" s="579" t="s">
        <v>18</v>
      </c>
      <c r="F811" s="581">
        <v>8</v>
      </c>
      <c r="G811" s="581"/>
      <c r="H811" s="581">
        <f t="shared" si="66"/>
        <v>0</v>
      </c>
      <c r="I811" s="431">
        <f t="shared" si="65"/>
        <v>0</v>
      </c>
      <c r="J811" s="431"/>
      <c r="K811" s="431">
        <f t="shared" si="64"/>
        <v>0</v>
      </c>
      <c r="L811" s="333"/>
      <c r="M811" s="431"/>
      <c r="N811" s="349"/>
    </row>
    <row r="812" spans="1:14" x14ac:dyDescent="0.2">
      <c r="A812" s="578" t="s">
        <v>2067</v>
      </c>
      <c r="B812" s="579"/>
      <c r="C812" s="579"/>
      <c r="D812" s="580" t="s">
        <v>1319</v>
      </c>
      <c r="E812" s="579" t="s">
        <v>18</v>
      </c>
      <c r="F812" s="581">
        <v>14</v>
      </c>
      <c r="G812" s="581"/>
      <c r="H812" s="581">
        <f t="shared" si="66"/>
        <v>0</v>
      </c>
      <c r="I812" s="431">
        <f t="shared" si="65"/>
        <v>0</v>
      </c>
      <c r="J812" s="431"/>
      <c r="K812" s="431">
        <f t="shared" ref="K812:K875" si="67">H812</f>
        <v>0</v>
      </c>
      <c r="L812" s="333"/>
      <c r="M812" s="431"/>
      <c r="N812" s="349"/>
    </row>
    <row r="813" spans="1:14" x14ac:dyDescent="0.2">
      <c r="A813" s="578" t="s">
        <v>2068</v>
      </c>
      <c r="B813" s="579"/>
      <c r="C813" s="579"/>
      <c r="D813" s="580" t="s">
        <v>1320</v>
      </c>
      <c r="E813" s="579" t="s">
        <v>18</v>
      </c>
      <c r="F813" s="581">
        <v>4</v>
      </c>
      <c r="G813" s="581"/>
      <c r="H813" s="581">
        <f t="shared" si="66"/>
        <v>0</v>
      </c>
      <c r="I813" s="431">
        <f t="shared" si="65"/>
        <v>0</v>
      </c>
      <c r="J813" s="431"/>
      <c r="K813" s="431">
        <f t="shared" si="67"/>
        <v>0</v>
      </c>
      <c r="L813" s="333"/>
      <c r="M813" s="431"/>
      <c r="N813" s="349"/>
    </row>
    <row r="814" spans="1:14" ht="21" x14ac:dyDescent="0.2">
      <c r="A814" s="578" t="s">
        <v>2069</v>
      </c>
      <c r="B814" s="579"/>
      <c r="C814" s="579"/>
      <c r="D814" s="580" t="s">
        <v>1169</v>
      </c>
      <c r="E814" s="579" t="s">
        <v>18</v>
      </c>
      <c r="F814" s="581">
        <v>240</v>
      </c>
      <c r="G814" s="581"/>
      <c r="H814" s="581">
        <f t="shared" si="66"/>
        <v>0</v>
      </c>
      <c r="I814" s="431">
        <f t="shared" si="65"/>
        <v>0</v>
      </c>
      <c r="J814" s="431"/>
      <c r="K814" s="431">
        <f t="shared" si="67"/>
        <v>0</v>
      </c>
      <c r="L814" s="333"/>
      <c r="M814" s="431"/>
      <c r="N814" s="349"/>
    </row>
    <row r="815" spans="1:14" x14ac:dyDescent="0.2">
      <c r="A815" s="578" t="s">
        <v>2070</v>
      </c>
      <c r="B815" s="579"/>
      <c r="C815" s="579"/>
      <c r="D815" s="580" t="s">
        <v>1321</v>
      </c>
      <c r="E815" s="579" t="s">
        <v>18</v>
      </c>
      <c r="F815" s="581">
        <v>8</v>
      </c>
      <c r="G815" s="581"/>
      <c r="H815" s="581">
        <f t="shared" si="66"/>
        <v>0</v>
      </c>
      <c r="I815" s="431">
        <f t="shared" si="65"/>
        <v>0</v>
      </c>
      <c r="J815" s="431"/>
      <c r="K815" s="431">
        <f t="shared" si="67"/>
        <v>0</v>
      </c>
      <c r="L815" s="333"/>
      <c r="M815" s="431"/>
      <c r="N815" s="349"/>
    </row>
    <row r="816" spans="1:14" x14ac:dyDescent="0.2">
      <c r="A816" s="578" t="s">
        <v>2071</v>
      </c>
      <c r="B816" s="579"/>
      <c r="C816" s="579"/>
      <c r="D816" s="580" t="s">
        <v>1322</v>
      </c>
      <c r="E816" s="579" t="s">
        <v>18</v>
      </c>
      <c r="F816" s="581">
        <v>6</v>
      </c>
      <c r="G816" s="581"/>
      <c r="H816" s="581">
        <f t="shared" si="66"/>
        <v>0</v>
      </c>
      <c r="I816" s="431">
        <f t="shared" si="65"/>
        <v>0</v>
      </c>
      <c r="J816" s="431"/>
      <c r="K816" s="431">
        <f t="shared" si="67"/>
        <v>0</v>
      </c>
      <c r="L816" s="333"/>
      <c r="M816" s="431"/>
      <c r="N816" s="349"/>
    </row>
    <row r="817" spans="1:14" x14ac:dyDescent="0.2">
      <c r="A817" s="578" t="s">
        <v>2072</v>
      </c>
      <c r="B817" s="579"/>
      <c r="C817" s="579"/>
      <c r="D817" s="580" t="s">
        <v>1323</v>
      </c>
      <c r="E817" s="579" t="s">
        <v>18</v>
      </c>
      <c r="F817" s="581">
        <v>8</v>
      </c>
      <c r="G817" s="581"/>
      <c r="H817" s="581">
        <f t="shared" si="66"/>
        <v>0</v>
      </c>
      <c r="I817" s="431">
        <f t="shared" si="65"/>
        <v>0</v>
      </c>
      <c r="J817" s="431"/>
      <c r="K817" s="431">
        <f t="shared" si="67"/>
        <v>0</v>
      </c>
      <c r="L817" s="333"/>
      <c r="M817" s="431"/>
      <c r="N817" s="349"/>
    </row>
    <row r="818" spans="1:14" ht="21" x14ac:dyDescent="0.2">
      <c r="A818" s="578" t="s">
        <v>2073</v>
      </c>
      <c r="B818" s="579"/>
      <c r="C818" s="579"/>
      <c r="D818" s="580" t="s">
        <v>1324</v>
      </c>
      <c r="E818" s="579" t="s">
        <v>30</v>
      </c>
      <c r="F818" s="581">
        <v>2800</v>
      </c>
      <c r="G818" s="581"/>
      <c r="H818" s="581">
        <f t="shared" si="66"/>
        <v>0</v>
      </c>
      <c r="I818" s="431">
        <f t="shared" si="65"/>
        <v>0</v>
      </c>
      <c r="J818" s="431"/>
      <c r="K818" s="431">
        <f t="shared" si="67"/>
        <v>0</v>
      </c>
      <c r="L818" s="333"/>
      <c r="M818" s="431"/>
      <c r="N818" s="349"/>
    </row>
    <row r="819" spans="1:14" ht="21" x14ac:dyDescent="0.2">
      <c r="A819" s="578" t="s">
        <v>2074</v>
      </c>
      <c r="B819" s="579"/>
      <c r="C819" s="579"/>
      <c r="D819" s="580" t="s">
        <v>1325</v>
      </c>
      <c r="E819" s="579" t="s">
        <v>30</v>
      </c>
      <c r="F819" s="581">
        <v>2800</v>
      </c>
      <c r="G819" s="581"/>
      <c r="H819" s="581">
        <f t="shared" si="66"/>
        <v>0</v>
      </c>
      <c r="I819" s="431">
        <f t="shared" si="65"/>
        <v>0</v>
      </c>
      <c r="J819" s="431"/>
      <c r="K819" s="431">
        <f t="shared" si="67"/>
        <v>0</v>
      </c>
      <c r="L819" s="333"/>
      <c r="M819" s="431"/>
      <c r="N819" s="349"/>
    </row>
    <row r="820" spans="1:14" ht="21" x14ac:dyDescent="0.2">
      <c r="A820" s="578" t="s">
        <v>2075</v>
      </c>
      <c r="B820" s="579"/>
      <c r="C820" s="579"/>
      <c r="D820" s="580" t="s">
        <v>1326</v>
      </c>
      <c r="E820" s="579" t="s">
        <v>30</v>
      </c>
      <c r="F820" s="581">
        <v>2800</v>
      </c>
      <c r="G820" s="581"/>
      <c r="H820" s="581">
        <f t="shared" si="66"/>
        <v>0</v>
      </c>
      <c r="I820" s="431">
        <f t="shared" si="65"/>
        <v>0</v>
      </c>
      <c r="J820" s="431"/>
      <c r="K820" s="431">
        <f t="shared" si="67"/>
        <v>0</v>
      </c>
      <c r="L820" s="333"/>
      <c r="M820" s="431"/>
      <c r="N820" s="349"/>
    </row>
    <row r="821" spans="1:14" ht="21" x14ac:dyDescent="0.2">
      <c r="A821" s="578" t="s">
        <v>2076</v>
      </c>
      <c r="B821" s="579"/>
      <c r="C821" s="579"/>
      <c r="D821" s="580" t="s">
        <v>1327</v>
      </c>
      <c r="E821" s="579" t="s">
        <v>30</v>
      </c>
      <c r="F821" s="581">
        <v>1200</v>
      </c>
      <c r="G821" s="581"/>
      <c r="H821" s="581">
        <f t="shared" si="66"/>
        <v>0</v>
      </c>
      <c r="I821" s="431">
        <f t="shared" si="65"/>
        <v>0</v>
      </c>
      <c r="J821" s="431"/>
      <c r="K821" s="431">
        <f t="shared" si="67"/>
        <v>0</v>
      </c>
      <c r="L821" s="333"/>
      <c r="M821" s="431"/>
      <c r="N821" s="349"/>
    </row>
    <row r="822" spans="1:14" ht="21" x14ac:dyDescent="0.2">
      <c r="A822" s="578" t="s">
        <v>2077</v>
      </c>
      <c r="B822" s="579"/>
      <c r="C822" s="579"/>
      <c r="D822" s="580" t="s">
        <v>1328</v>
      </c>
      <c r="E822" s="579" t="s">
        <v>30</v>
      </c>
      <c r="F822" s="581">
        <v>1200</v>
      </c>
      <c r="G822" s="581"/>
      <c r="H822" s="581">
        <f t="shared" si="66"/>
        <v>0</v>
      </c>
      <c r="I822" s="431">
        <f t="shared" si="65"/>
        <v>0</v>
      </c>
      <c r="J822" s="431"/>
      <c r="K822" s="431">
        <f t="shared" si="67"/>
        <v>0</v>
      </c>
      <c r="L822" s="333"/>
      <c r="M822" s="431"/>
      <c r="N822" s="349"/>
    </row>
    <row r="823" spans="1:14" ht="21" x14ac:dyDescent="0.2">
      <c r="A823" s="578" t="s">
        <v>2078</v>
      </c>
      <c r="B823" s="579"/>
      <c r="C823" s="579"/>
      <c r="D823" s="580" t="s">
        <v>1329</v>
      </c>
      <c r="E823" s="579" t="s">
        <v>30</v>
      </c>
      <c r="F823" s="581">
        <v>1200</v>
      </c>
      <c r="G823" s="581"/>
      <c r="H823" s="581">
        <f t="shared" si="66"/>
        <v>0</v>
      </c>
      <c r="I823" s="431">
        <f t="shared" si="65"/>
        <v>0</v>
      </c>
      <c r="J823" s="431"/>
      <c r="K823" s="431">
        <f t="shared" si="67"/>
        <v>0</v>
      </c>
      <c r="L823" s="333"/>
      <c r="M823" s="431"/>
      <c r="N823" s="349"/>
    </row>
    <row r="824" spans="1:14" ht="21" x14ac:dyDescent="0.2">
      <c r="A824" s="578" t="s">
        <v>2079</v>
      </c>
      <c r="B824" s="579"/>
      <c r="C824" s="579"/>
      <c r="D824" s="580" t="s">
        <v>1330</v>
      </c>
      <c r="E824" s="579" t="s">
        <v>30</v>
      </c>
      <c r="F824" s="581">
        <v>60</v>
      </c>
      <c r="G824" s="581"/>
      <c r="H824" s="581">
        <f t="shared" si="66"/>
        <v>0</v>
      </c>
      <c r="I824" s="431">
        <f t="shared" si="65"/>
        <v>0</v>
      </c>
      <c r="J824" s="431"/>
      <c r="K824" s="431">
        <f t="shared" si="67"/>
        <v>0</v>
      </c>
      <c r="L824" s="333"/>
      <c r="M824" s="431"/>
      <c r="N824" s="349"/>
    </row>
    <row r="825" spans="1:14" ht="21" x14ac:dyDescent="0.2">
      <c r="A825" s="578" t="s">
        <v>2080</v>
      </c>
      <c r="B825" s="579"/>
      <c r="C825" s="579"/>
      <c r="D825" s="580" t="s">
        <v>1331</v>
      </c>
      <c r="E825" s="579" t="s">
        <v>30</v>
      </c>
      <c r="F825" s="581">
        <v>20</v>
      </c>
      <c r="G825" s="581"/>
      <c r="H825" s="581">
        <f t="shared" si="66"/>
        <v>0</v>
      </c>
      <c r="I825" s="431">
        <f t="shared" si="65"/>
        <v>0</v>
      </c>
      <c r="J825" s="431"/>
      <c r="K825" s="431">
        <f t="shared" si="67"/>
        <v>0</v>
      </c>
      <c r="L825" s="333"/>
      <c r="M825" s="431"/>
      <c r="N825" s="349"/>
    </row>
    <row r="826" spans="1:14" ht="21" x14ac:dyDescent="0.2">
      <c r="A826" s="578" t="s">
        <v>2081</v>
      </c>
      <c r="B826" s="579"/>
      <c r="C826" s="579"/>
      <c r="D826" s="580" t="s">
        <v>1332</v>
      </c>
      <c r="E826" s="579" t="s">
        <v>30</v>
      </c>
      <c r="F826" s="581">
        <v>20</v>
      </c>
      <c r="G826" s="581"/>
      <c r="H826" s="581">
        <f t="shared" si="66"/>
        <v>0</v>
      </c>
      <c r="I826" s="431">
        <f t="shared" si="65"/>
        <v>0</v>
      </c>
      <c r="J826" s="431"/>
      <c r="K826" s="431">
        <f t="shared" si="67"/>
        <v>0</v>
      </c>
      <c r="L826" s="333"/>
      <c r="M826" s="431"/>
      <c r="N826" s="349"/>
    </row>
    <row r="827" spans="1:14" ht="21" x14ac:dyDescent="0.2">
      <c r="A827" s="578" t="s">
        <v>2082</v>
      </c>
      <c r="B827" s="579"/>
      <c r="C827" s="579"/>
      <c r="D827" s="580" t="s">
        <v>1333</v>
      </c>
      <c r="E827" s="579" t="s">
        <v>18</v>
      </c>
      <c r="F827" s="581">
        <v>26</v>
      </c>
      <c r="G827" s="581"/>
      <c r="H827" s="581">
        <f t="shared" si="66"/>
        <v>0</v>
      </c>
      <c r="I827" s="431">
        <f t="shared" si="65"/>
        <v>0</v>
      </c>
      <c r="J827" s="431"/>
      <c r="K827" s="431">
        <f t="shared" si="67"/>
        <v>0</v>
      </c>
      <c r="L827" s="333"/>
      <c r="M827" s="431"/>
      <c r="N827" s="349"/>
    </row>
    <row r="828" spans="1:14" ht="21" x14ac:dyDescent="0.2">
      <c r="A828" s="578" t="s">
        <v>2083</v>
      </c>
      <c r="B828" s="579"/>
      <c r="C828" s="579"/>
      <c r="D828" s="580" t="s">
        <v>1334</v>
      </c>
      <c r="E828" s="579" t="s">
        <v>18</v>
      </c>
      <c r="F828" s="581">
        <v>32</v>
      </c>
      <c r="G828" s="581"/>
      <c r="H828" s="581">
        <f t="shared" si="66"/>
        <v>0</v>
      </c>
      <c r="I828" s="431">
        <f t="shared" si="65"/>
        <v>0</v>
      </c>
      <c r="J828" s="431"/>
      <c r="K828" s="431">
        <f t="shared" si="67"/>
        <v>0</v>
      </c>
      <c r="L828" s="333"/>
      <c r="M828" s="431"/>
      <c r="N828" s="349"/>
    </row>
    <row r="829" spans="1:14" ht="21" x14ac:dyDescent="0.2">
      <c r="A829" s="578" t="s">
        <v>2084</v>
      </c>
      <c r="B829" s="579"/>
      <c r="C829" s="579"/>
      <c r="D829" s="580" t="s">
        <v>1335</v>
      </c>
      <c r="E829" s="579" t="s">
        <v>18</v>
      </c>
      <c r="F829" s="581">
        <v>60</v>
      </c>
      <c r="G829" s="581"/>
      <c r="H829" s="581">
        <f t="shared" si="66"/>
        <v>0</v>
      </c>
      <c r="I829" s="431">
        <f t="shared" si="65"/>
        <v>0</v>
      </c>
      <c r="J829" s="431"/>
      <c r="K829" s="431">
        <f t="shared" si="67"/>
        <v>0</v>
      </c>
      <c r="L829" s="333"/>
      <c r="M829" s="431"/>
      <c r="N829" s="349"/>
    </row>
    <row r="830" spans="1:14" ht="21" x14ac:dyDescent="0.2">
      <c r="A830" s="578" t="s">
        <v>2085</v>
      </c>
      <c r="B830" s="579"/>
      <c r="C830" s="579"/>
      <c r="D830" s="580" t="s">
        <v>1336</v>
      </c>
      <c r="E830" s="579" t="s">
        <v>18</v>
      </c>
      <c r="F830" s="581">
        <v>81</v>
      </c>
      <c r="G830" s="581"/>
      <c r="H830" s="581">
        <f t="shared" si="66"/>
        <v>0</v>
      </c>
      <c r="I830" s="431">
        <f t="shared" si="65"/>
        <v>0</v>
      </c>
      <c r="J830" s="431"/>
      <c r="K830" s="431">
        <f t="shared" si="67"/>
        <v>0</v>
      </c>
      <c r="L830" s="333"/>
      <c r="M830" s="431"/>
      <c r="N830" s="349"/>
    </row>
    <row r="831" spans="1:14" ht="21" x14ac:dyDescent="0.2">
      <c r="A831" s="578" t="s">
        <v>2086</v>
      </c>
      <c r="B831" s="579"/>
      <c r="C831" s="579"/>
      <c r="D831" s="580" t="s">
        <v>1337</v>
      </c>
      <c r="E831" s="579" t="s">
        <v>18</v>
      </c>
      <c r="F831" s="581">
        <v>30</v>
      </c>
      <c r="G831" s="581"/>
      <c r="H831" s="581">
        <f t="shared" si="66"/>
        <v>0</v>
      </c>
      <c r="I831" s="431">
        <f t="shared" si="65"/>
        <v>0</v>
      </c>
      <c r="J831" s="431"/>
      <c r="K831" s="431">
        <f t="shared" si="67"/>
        <v>0</v>
      </c>
      <c r="L831" s="333"/>
      <c r="M831" s="431"/>
      <c r="N831" s="349"/>
    </row>
    <row r="832" spans="1:14" ht="21" x14ac:dyDescent="0.2">
      <c r="A832" s="578" t="s">
        <v>2087</v>
      </c>
      <c r="B832" s="579"/>
      <c r="C832" s="579"/>
      <c r="D832" s="580" t="s">
        <v>1338</v>
      </c>
      <c r="E832" s="579" t="s">
        <v>18</v>
      </c>
      <c r="F832" s="581">
        <v>12</v>
      </c>
      <c r="G832" s="581"/>
      <c r="H832" s="581">
        <f t="shared" si="66"/>
        <v>0</v>
      </c>
      <c r="I832" s="431">
        <f t="shared" si="65"/>
        <v>0</v>
      </c>
      <c r="J832" s="431"/>
      <c r="K832" s="431">
        <f t="shared" si="67"/>
        <v>0</v>
      </c>
      <c r="L832" s="333"/>
      <c r="M832" s="431"/>
      <c r="N832" s="349"/>
    </row>
    <row r="833" spans="1:14" ht="21" x14ac:dyDescent="0.2">
      <c r="A833" s="578" t="s">
        <v>2088</v>
      </c>
      <c r="B833" s="579"/>
      <c r="C833" s="579"/>
      <c r="D833" s="580" t="s">
        <v>1339</v>
      </c>
      <c r="E833" s="579" t="s">
        <v>18</v>
      </c>
      <c r="F833" s="581">
        <v>22</v>
      </c>
      <c r="G833" s="581"/>
      <c r="H833" s="581">
        <f t="shared" si="66"/>
        <v>0</v>
      </c>
      <c r="I833" s="431">
        <f t="shared" si="65"/>
        <v>0</v>
      </c>
      <c r="J833" s="431"/>
      <c r="K833" s="431">
        <f t="shared" si="67"/>
        <v>0</v>
      </c>
      <c r="L833" s="333"/>
      <c r="M833" s="431"/>
      <c r="N833" s="349"/>
    </row>
    <row r="834" spans="1:14" ht="21" x14ac:dyDescent="0.2">
      <c r="A834" s="578" t="s">
        <v>2089</v>
      </c>
      <c r="B834" s="579"/>
      <c r="C834" s="579"/>
      <c r="D834" s="580" t="s">
        <v>1340</v>
      </c>
      <c r="E834" s="579" t="s">
        <v>18</v>
      </c>
      <c r="F834" s="581">
        <v>4</v>
      </c>
      <c r="G834" s="581"/>
      <c r="H834" s="581">
        <f t="shared" si="66"/>
        <v>0</v>
      </c>
      <c r="I834" s="431">
        <f t="shared" si="65"/>
        <v>0</v>
      </c>
      <c r="J834" s="431"/>
      <c r="K834" s="431">
        <f t="shared" si="67"/>
        <v>0</v>
      </c>
      <c r="L834" s="333"/>
      <c r="M834" s="431"/>
      <c r="N834" s="349"/>
    </row>
    <row r="835" spans="1:14" ht="21" x14ac:dyDescent="0.2">
      <c r="A835" s="578" t="s">
        <v>2090</v>
      </c>
      <c r="B835" s="579"/>
      <c r="C835" s="579"/>
      <c r="D835" s="580" t="s">
        <v>1341</v>
      </c>
      <c r="E835" s="579" t="s">
        <v>18</v>
      </c>
      <c r="F835" s="581">
        <v>2</v>
      </c>
      <c r="G835" s="581"/>
      <c r="H835" s="581">
        <f t="shared" si="66"/>
        <v>0</v>
      </c>
      <c r="I835" s="431">
        <f t="shared" si="65"/>
        <v>0</v>
      </c>
      <c r="J835" s="431"/>
      <c r="K835" s="431">
        <f t="shared" si="67"/>
        <v>0</v>
      </c>
      <c r="L835" s="333"/>
      <c r="M835" s="431"/>
      <c r="N835" s="349"/>
    </row>
    <row r="836" spans="1:14" ht="21" x14ac:dyDescent="0.2">
      <c r="A836" s="578" t="s">
        <v>2091</v>
      </c>
      <c r="B836" s="579"/>
      <c r="C836" s="579"/>
      <c r="D836" s="580" t="s">
        <v>1342</v>
      </c>
      <c r="E836" s="579" t="s">
        <v>30</v>
      </c>
      <c r="F836" s="581">
        <v>160</v>
      </c>
      <c r="G836" s="581"/>
      <c r="H836" s="581">
        <f t="shared" si="66"/>
        <v>0</v>
      </c>
      <c r="I836" s="431">
        <f t="shared" si="65"/>
        <v>0</v>
      </c>
      <c r="J836" s="431"/>
      <c r="K836" s="431">
        <f t="shared" si="67"/>
        <v>0</v>
      </c>
      <c r="L836" s="333"/>
      <c r="M836" s="431"/>
      <c r="N836" s="349"/>
    </row>
    <row r="837" spans="1:14" ht="21" x14ac:dyDescent="0.2">
      <c r="A837" s="578" t="s">
        <v>2092</v>
      </c>
      <c r="B837" s="579"/>
      <c r="C837" s="579"/>
      <c r="D837" s="580" t="s">
        <v>1343</v>
      </c>
      <c r="E837" s="579" t="s">
        <v>30</v>
      </c>
      <c r="F837" s="581">
        <v>30</v>
      </c>
      <c r="G837" s="581"/>
      <c r="H837" s="581">
        <f t="shared" si="66"/>
        <v>0</v>
      </c>
      <c r="I837" s="431">
        <f t="shared" si="65"/>
        <v>0</v>
      </c>
      <c r="J837" s="431"/>
      <c r="K837" s="431">
        <f t="shared" si="67"/>
        <v>0</v>
      </c>
      <c r="L837" s="333"/>
      <c r="M837" s="431"/>
      <c r="N837" s="349"/>
    </row>
    <row r="838" spans="1:14" ht="21" x14ac:dyDescent="0.2">
      <c r="A838" s="578" t="s">
        <v>2093</v>
      </c>
      <c r="B838" s="579"/>
      <c r="C838" s="579"/>
      <c r="D838" s="580" t="s">
        <v>1344</v>
      </c>
      <c r="E838" s="579" t="s">
        <v>30</v>
      </c>
      <c r="F838" s="581">
        <v>3</v>
      </c>
      <c r="G838" s="581"/>
      <c r="H838" s="581">
        <f t="shared" si="66"/>
        <v>0</v>
      </c>
      <c r="I838" s="431">
        <f t="shared" si="65"/>
        <v>0</v>
      </c>
      <c r="J838" s="431"/>
      <c r="K838" s="431">
        <f t="shared" si="67"/>
        <v>0</v>
      </c>
      <c r="L838" s="333"/>
      <c r="M838" s="431"/>
      <c r="N838" s="349"/>
    </row>
    <row r="839" spans="1:14" ht="21" x14ac:dyDescent="0.2">
      <c r="A839" s="578" t="s">
        <v>2094</v>
      </c>
      <c r="B839" s="579"/>
      <c r="C839" s="579"/>
      <c r="D839" s="580" t="s">
        <v>1345</v>
      </c>
      <c r="E839" s="579" t="s">
        <v>30</v>
      </c>
      <c r="F839" s="581">
        <v>3</v>
      </c>
      <c r="G839" s="581"/>
      <c r="H839" s="581">
        <f t="shared" si="66"/>
        <v>0</v>
      </c>
      <c r="I839" s="431">
        <f t="shared" si="65"/>
        <v>0</v>
      </c>
      <c r="J839" s="431"/>
      <c r="K839" s="431">
        <f t="shared" si="67"/>
        <v>0</v>
      </c>
      <c r="L839" s="333"/>
      <c r="M839" s="431"/>
      <c r="N839" s="349"/>
    </row>
    <row r="840" spans="1:14" ht="21" x14ac:dyDescent="0.2">
      <c r="A840" s="578" t="s">
        <v>2095</v>
      </c>
      <c r="B840" s="579"/>
      <c r="C840" s="579"/>
      <c r="D840" s="580" t="s">
        <v>1346</v>
      </c>
      <c r="E840" s="579" t="s">
        <v>30</v>
      </c>
      <c r="F840" s="581">
        <v>2</v>
      </c>
      <c r="G840" s="581"/>
      <c r="H840" s="581">
        <f t="shared" si="66"/>
        <v>0</v>
      </c>
      <c r="I840" s="431">
        <f t="shared" si="65"/>
        <v>0</v>
      </c>
      <c r="J840" s="431"/>
      <c r="K840" s="431">
        <f t="shared" si="67"/>
        <v>0</v>
      </c>
      <c r="L840" s="333"/>
      <c r="M840" s="431"/>
      <c r="N840" s="349"/>
    </row>
    <row r="841" spans="1:14" x14ac:dyDescent="0.2">
      <c r="A841" s="578" t="s">
        <v>2096</v>
      </c>
      <c r="B841" s="579"/>
      <c r="C841" s="579"/>
      <c r="D841" s="580" t="s">
        <v>1347</v>
      </c>
      <c r="E841" s="579" t="s">
        <v>30</v>
      </c>
      <c r="F841" s="581">
        <v>30</v>
      </c>
      <c r="G841" s="581"/>
      <c r="H841" s="581">
        <f t="shared" si="66"/>
        <v>0</v>
      </c>
      <c r="I841" s="431">
        <f t="shared" si="65"/>
        <v>0</v>
      </c>
      <c r="J841" s="431"/>
      <c r="K841" s="431">
        <f t="shared" si="67"/>
        <v>0</v>
      </c>
      <c r="L841" s="333"/>
      <c r="M841" s="431"/>
      <c r="N841" s="349"/>
    </row>
    <row r="842" spans="1:14" x14ac:dyDescent="0.2">
      <c r="A842" s="578" t="s">
        <v>2097</v>
      </c>
      <c r="B842" s="579"/>
      <c r="C842" s="579"/>
      <c r="D842" s="580" t="s">
        <v>1348</v>
      </c>
      <c r="E842" s="579"/>
      <c r="F842" s="581">
        <v>14</v>
      </c>
      <c r="G842" s="581"/>
      <c r="H842" s="581">
        <f t="shared" si="66"/>
        <v>0</v>
      </c>
      <c r="I842" s="431">
        <f t="shared" si="65"/>
        <v>0</v>
      </c>
      <c r="J842" s="431"/>
      <c r="K842" s="431">
        <f t="shared" si="67"/>
        <v>0</v>
      </c>
      <c r="L842" s="333"/>
      <c r="M842" s="431"/>
      <c r="N842" s="349"/>
    </row>
    <row r="843" spans="1:14" x14ac:dyDescent="0.2">
      <c r="A843" s="578" t="s">
        <v>2098</v>
      </c>
      <c r="B843" s="579"/>
      <c r="C843" s="579"/>
      <c r="D843" s="580" t="s">
        <v>1349</v>
      </c>
      <c r="E843" s="579"/>
      <c r="F843" s="581">
        <v>8</v>
      </c>
      <c r="G843" s="581"/>
      <c r="H843" s="581">
        <f t="shared" si="66"/>
        <v>0</v>
      </c>
      <c r="I843" s="431">
        <f t="shared" si="65"/>
        <v>0</v>
      </c>
      <c r="J843" s="431"/>
      <c r="K843" s="431">
        <f t="shared" si="67"/>
        <v>0</v>
      </c>
      <c r="L843" s="333"/>
      <c r="M843" s="431"/>
      <c r="N843" s="349"/>
    </row>
    <row r="844" spans="1:14" ht="21" x14ac:dyDescent="0.2">
      <c r="A844" s="578" t="s">
        <v>2099</v>
      </c>
      <c r="B844" s="579"/>
      <c r="C844" s="579"/>
      <c r="D844" s="580" t="s">
        <v>1350</v>
      </c>
      <c r="E844" s="579" t="s">
        <v>236</v>
      </c>
      <c r="F844" s="581">
        <v>4</v>
      </c>
      <c r="G844" s="581"/>
      <c r="H844" s="581">
        <f t="shared" si="66"/>
        <v>0</v>
      </c>
      <c r="I844" s="431">
        <f t="shared" si="65"/>
        <v>0</v>
      </c>
      <c r="J844" s="431"/>
      <c r="K844" s="431">
        <f t="shared" si="67"/>
        <v>0</v>
      </c>
      <c r="L844" s="333"/>
      <c r="M844" s="431"/>
      <c r="N844" s="349"/>
    </row>
    <row r="845" spans="1:14" ht="21" x14ac:dyDescent="0.2">
      <c r="A845" s="578" t="s">
        <v>2100</v>
      </c>
      <c r="B845" s="579"/>
      <c r="C845" s="579"/>
      <c r="D845" s="580" t="s">
        <v>1173</v>
      </c>
      <c r="E845" s="579" t="s">
        <v>30</v>
      </c>
      <c r="F845" s="581">
        <v>20</v>
      </c>
      <c r="G845" s="581"/>
      <c r="H845" s="581">
        <f t="shared" si="66"/>
        <v>0</v>
      </c>
      <c r="I845" s="431">
        <f t="shared" ref="I845:I908" si="68">H845</f>
        <v>0</v>
      </c>
      <c r="J845" s="431"/>
      <c r="K845" s="431">
        <f t="shared" si="67"/>
        <v>0</v>
      </c>
      <c r="L845" s="333"/>
      <c r="M845" s="431"/>
      <c r="N845" s="349"/>
    </row>
    <row r="846" spans="1:14" ht="21" x14ac:dyDescent="0.2">
      <c r="A846" s="578" t="s">
        <v>2101</v>
      </c>
      <c r="B846" s="579"/>
      <c r="C846" s="579"/>
      <c r="D846" s="580" t="s">
        <v>1174</v>
      </c>
      <c r="E846" s="579" t="s">
        <v>18</v>
      </c>
      <c r="F846" s="581">
        <v>10</v>
      </c>
      <c r="G846" s="581"/>
      <c r="H846" s="581">
        <f t="shared" si="66"/>
        <v>0</v>
      </c>
      <c r="I846" s="431">
        <f t="shared" si="68"/>
        <v>0</v>
      </c>
      <c r="J846" s="431"/>
      <c r="K846" s="431">
        <f t="shared" si="67"/>
        <v>0</v>
      </c>
      <c r="L846" s="333"/>
      <c r="M846" s="431"/>
      <c r="N846" s="349"/>
    </row>
    <row r="847" spans="1:14" ht="21" x14ac:dyDescent="0.2">
      <c r="A847" s="578" t="s">
        <v>2102</v>
      </c>
      <c r="B847" s="579"/>
      <c r="C847" s="579"/>
      <c r="D847" s="580" t="s">
        <v>888</v>
      </c>
      <c r="E847" s="579" t="s">
        <v>18</v>
      </c>
      <c r="F847" s="581">
        <v>14</v>
      </c>
      <c r="G847" s="581"/>
      <c r="H847" s="581">
        <f t="shared" si="66"/>
        <v>0</v>
      </c>
      <c r="I847" s="431">
        <f t="shared" si="68"/>
        <v>0</v>
      </c>
      <c r="J847" s="431"/>
      <c r="K847" s="431">
        <f t="shared" si="67"/>
        <v>0</v>
      </c>
      <c r="L847" s="333"/>
      <c r="M847" s="431"/>
      <c r="N847" s="349"/>
    </row>
    <row r="848" spans="1:14" ht="21" x14ac:dyDescent="0.2">
      <c r="A848" s="578" t="s">
        <v>2103</v>
      </c>
      <c r="B848" s="579"/>
      <c r="C848" s="579"/>
      <c r="D848" s="580" t="s">
        <v>1351</v>
      </c>
      <c r="E848" s="579" t="s">
        <v>18</v>
      </c>
      <c r="F848" s="581">
        <v>22</v>
      </c>
      <c r="G848" s="581"/>
      <c r="H848" s="581">
        <f t="shared" si="66"/>
        <v>0</v>
      </c>
      <c r="I848" s="431">
        <f t="shared" si="68"/>
        <v>0</v>
      </c>
      <c r="J848" s="431"/>
      <c r="K848" s="431">
        <f t="shared" si="67"/>
        <v>0</v>
      </c>
      <c r="L848" s="333"/>
      <c r="M848" s="431"/>
      <c r="N848" s="349"/>
    </row>
    <row r="849" spans="1:14" ht="21" x14ac:dyDescent="0.2">
      <c r="A849" s="578" t="s">
        <v>2104</v>
      </c>
      <c r="B849" s="579"/>
      <c r="C849" s="579"/>
      <c r="D849" s="580" t="s">
        <v>1352</v>
      </c>
      <c r="E849" s="579" t="s">
        <v>18</v>
      </c>
      <c r="F849" s="581">
        <v>20</v>
      </c>
      <c r="G849" s="581"/>
      <c r="H849" s="581">
        <f t="shared" si="66"/>
        <v>0</v>
      </c>
      <c r="I849" s="431">
        <f t="shared" si="68"/>
        <v>0</v>
      </c>
      <c r="J849" s="431"/>
      <c r="K849" s="431">
        <f t="shared" si="67"/>
        <v>0</v>
      </c>
      <c r="L849" s="333"/>
      <c r="M849" s="431"/>
      <c r="N849" s="349"/>
    </row>
    <row r="850" spans="1:14" ht="21" x14ac:dyDescent="0.2">
      <c r="A850" s="578" t="s">
        <v>2105</v>
      </c>
      <c r="B850" s="579"/>
      <c r="C850" s="579"/>
      <c r="D850" s="580" t="s">
        <v>1353</v>
      </c>
      <c r="E850" s="579" t="s">
        <v>18</v>
      </c>
      <c r="F850" s="581">
        <v>2</v>
      </c>
      <c r="G850" s="581"/>
      <c r="H850" s="581">
        <f t="shared" si="66"/>
        <v>0</v>
      </c>
      <c r="I850" s="431">
        <f t="shared" si="68"/>
        <v>0</v>
      </c>
      <c r="J850" s="431"/>
      <c r="K850" s="431">
        <f t="shared" si="67"/>
        <v>0</v>
      </c>
      <c r="L850" s="333"/>
      <c r="M850" s="431"/>
      <c r="N850" s="349"/>
    </row>
    <row r="851" spans="1:14" ht="21" x14ac:dyDescent="0.2">
      <c r="A851" s="578" t="s">
        <v>2106</v>
      </c>
      <c r="B851" s="579"/>
      <c r="C851" s="579"/>
      <c r="D851" s="580" t="s">
        <v>1354</v>
      </c>
      <c r="E851" s="579" t="s">
        <v>18</v>
      </c>
      <c r="F851" s="581">
        <v>2</v>
      </c>
      <c r="G851" s="581"/>
      <c r="H851" s="581">
        <f t="shared" si="66"/>
        <v>0</v>
      </c>
      <c r="I851" s="431">
        <f t="shared" si="68"/>
        <v>0</v>
      </c>
      <c r="J851" s="431"/>
      <c r="K851" s="431">
        <f t="shared" si="67"/>
        <v>0</v>
      </c>
      <c r="L851" s="333"/>
      <c r="M851" s="431"/>
      <c r="N851" s="349"/>
    </row>
    <row r="852" spans="1:14" ht="21" x14ac:dyDescent="0.2">
      <c r="A852" s="578" t="s">
        <v>2107</v>
      </c>
      <c r="B852" s="579"/>
      <c r="C852" s="579"/>
      <c r="D852" s="580" t="s">
        <v>1355</v>
      </c>
      <c r="E852" s="579" t="s">
        <v>18</v>
      </c>
      <c r="F852" s="581">
        <v>2</v>
      </c>
      <c r="G852" s="581"/>
      <c r="H852" s="581">
        <f t="shared" si="66"/>
        <v>0</v>
      </c>
      <c r="I852" s="431">
        <f t="shared" si="68"/>
        <v>0</v>
      </c>
      <c r="J852" s="431"/>
      <c r="K852" s="431">
        <f t="shared" si="67"/>
        <v>0</v>
      </c>
      <c r="L852" s="333"/>
      <c r="M852" s="431"/>
      <c r="N852" s="349"/>
    </row>
    <row r="853" spans="1:14" ht="21" x14ac:dyDescent="0.2">
      <c r="A853" s="578" t="s">
        <v>2108</v>
      </c>
      <c r="B853" s="579"/>
      <c r="C853" s="579"/>
      <c r="D853" s="580" t="s">
        <v>1356</v>
      </c>
      <c r="E853" s="579" t="s">
        <v>18</v>
      </c>
      <c r="F853" s="581">
        <v>2</v>
      </c>
      <c r="G853" s="581"/>
      <c r="H853" s="581">
        <f t="shared" si="66"/>
        <v>0</v>
      </c>
      <c r="I853" s="431">
        <f t="shared" si="68"/>
        <v>0</v>
      </c>
      <c r="J853" s="431"/>
      <c r="K853" s="431">
        <f t="shared" si="67"/>
        <v>0</v>
      </c>
      <c r="L853" s="333"/>
      <c r="M853" s="431"/>
      <c r="N853" s="349"/>
    </row>
    <row r="854" spans="1:14" x14ac:dyDescent="0.2">
      <c r="A854" s="578" t="s">
        <v>2109</v>
      </c>
      <c r="B854" s="579"/>
      <c r="C854" s="579"/>
      <c r="D854" s="580" t="s">
        <v>1357</v>
      </c>
      <c r="E854" s="579" t="s">
        <v>18</v>
      </c>
      <c r="F854" s="581">
        <v>2</v>
      </c>
      <c r="G854" s="581"/>
      <c r="H854" s="581">
        <f t="shared" si="66"/>
        <v>0</v>
      </c>
      <c r="I854" s="431">
        <f t="shared" si="68"/>
        <v>0</v>
      </c>
      <c r="J854" s="431"/>
      <c r="K854" s="431">
        <f t="shared" si="67"/>
        <v>0</v>
      </c>
      <c r="L854" s="333"/>
      <c r="M854" s="431"/>
      <c r="N854" s="349"/>
    </row>
    <row r="855" spans="1:14" x14ac:dyDescent="0.2">
      <c r="A855" s="578" t="s">
        <v>2110</v>
      </c>
      <c r="B855" s="579"/>
      <c r="C855" s="579"/>
      <c r="D855" s="580" t="s">
        <v>1358</v>
      </c>
      <c r="E855" s="579" t="s">
        <v>18</v>
      </c>
      <c r="F855" s="581">
        <v>2</v>
      </c>
      <c r="G855" s="581"/>
      <c r="H855" s="581">
        <f t="shared" si="66"/>
        <v>0</v>
      </c>
      <c r="I855" s="431">
        <f t="shared" si="68"/>
        <v>0</v>
      </c>
      <c r="J855" s="431"/>
      <c r="K855" s="431">
        <f t="shared" si="67"/>
        <v>0</v>
      </c>
      <c r="L855" s="333"/>
      <c r="M855" s="431"/>
      <c r="N855" s="349"/>
    </row>
    <row r="856" spans="1:14" ht="21" x14ac:dyDescent="0.2">
      <c r="A856" s="578" t="s">
        <v>2111</v>
      </c>
      <c r="B856" s="579"/>
      <c r="C856" s="579"/>
      <c r="D856" s="580" t="s">
        <v>1359</v>
      </c>
      <c r="E856" s="579" t="s">
        <v>18</v>
      </c>
      <c r="F856" s="581">
        <v>8</v>
      </c>
      <c r="G856" s="581"/>
      <c r="H856" s="581">
        <f t="shared" si="66"/>
        <v>0</v>
      </c>
      <c r="I856" s="431">
        <f t="shared" si="68"/>
        <v>0</v>
      </c>
      <c r="J856" s="431"/>
      <c r="K856" s="431">
        <f t="shared" si="67"/>
        <v>0</v>
      </c>
      <c r="L856" s="333"/>
      <c r="M856" s="431"/>
      <c r="N856" s="349"/>
    </row>
    <row r="857" spans="1:14" ht="31.5" x14ac:dyDescent="0.2">
      <c r="A857" s="578" t="s">
        <v>2112</v>
      </c>
      <c r="B857" s="579"/>
      <c r="C857" s="579"/>
      <c r="D857" s="580" t="s">
        <v>1360</v>
      </c>
      <c r="E857" s="579" t="s">
        <v>18</v>
      </c>
      <c r="F857" s="581">
        <v>16</v>
      </c>
      <c r="G857" s="884"/>
      <c r="H857" s="581">
        <f t="shared" si="66"/>
        <v>0</v>
      </c>
      <c r="I857" s="431">
        <f t="shared" si="68"/>
        <v>0</v>
      </c>
      <c r="J857" s="431"/>
      <c r="K857" s="431">
        <f t="shared" si="67"/>
        <v>0</v>
      </c>
      <c r="L857" s="333"/>
      <c r="M857" s="431"/>
      <c r="N857" s="349"/>
    </row>
    <row r="858" spans="1:14" ht="21" x14ac:dyDescent="0.2">
      <c r="A858" s="578" t="s">
        <v>2113</v>
      </c>
      <c r="B858" s="579"/>
      <c r="C858" s="579"/>
      <c r="D858" s="580" t="s">
        <v>1361</v>
      </c>
      <c r="E858" s="579" t="s">
        <v>18</v>
      </c>
      <c r="F858" s="581">
        <v>28</v>
      </c>
      <c r="G858" s="581"/>
      <c r="H858" s="581">
        <f t="shared" si="66"/>
        <v>0</v>
      </c>
      <c r="I858" s="431">
        <f t="shared" si="68"/>
        <v>0</v>
      </c>
      <c r="J858" s="431"/>
      <c r="K858" s="431">
        <f t="shared" si="67"/>
        <v>0</v>
      </c>
      <c r="L858" s="333"/>
      <c r="M858" s="431"/>
      <c r="N858" s="349"/>
    </row>
    <row r="859" spans="1:14" ht="21" x14ac:dyDescent="0.2">
      <c r="A859" s="578" t="s">
        <v>2114</v>
      </c>
      <c r="B859" s="579"/>
      <c r="C859" s="579"/>
      <c r="D859" s="580" t="s">
        <v>1362</v>
      </c>
      <c r="E859" s="579" t="s">
        <v>18</v>
      </c>
      <c r="F859" s="581">
        <v>49</v>
      </c>
      <c r="G859" s="581"/>
      <c r="H859" s="581">
        <f t="shared" si="66"/>
        <v>0</v>
      </c>
      <c r="I859" s="431">
        <f t="shared" si="68"/>
        <v>0</v>
      </c>
      <c r="J859" s="431"/>
      <c r="K859" s="431">
        <f t="shared" si="67"/>
        <v>0</v>
      </c>
      <c r="L859" s="333"/>
      <c r="M859" s="431"/>
      <c r="N859" s="349"/>
    </row>
    <row r="860" spans="1:14" ht="21" x14ac:dyDescent="0.2">
      <c r="A860" s="578" t="s">
        <v>2115</v>
      </c>
      <c r="B860" s="579"/>
      <c r="C860" s="579"/>
      <c r="D860" s="580" t="s">
        <v>1363</v>
      </c>
      <c r="E860" s="579" t="s">
        <v>18</v>
      </c>
      <c r="F860" s="581">
        <v>14</v>
      </c>
      <c r="G860" s="581"/>
      <c r="H860" s="581">
        <f t="shared" si="66"/>
        <v>0</v>
      </c>
      <c r="I860" s="431">
        <f t="shared" si="68"/>
        <v>0</v>
      </c>
      <c r="J860" s="431"/>
      <c r="K860" s="431">
        <f t="shared" si="67"/>
        <v>0</v>
      </c>
      <c r="L860" s="333"/>
      <c r="M860" s="431"/>
      <c r="N860" s="349"/>
    </row>
    <row r="861" spans="1:14" ht="21" x14ac:dyDescent="0.2">
      <c r="A861" s="578" t="s">
        <v>2116</v>
      </c>
      <c r="B861" s="579"/>
      <c r="C861" s="579"/>
      <c r="D861" s="580" t="s">
        <v>1364</v>
      </c>
      <c r="E861" s="579" t="s">
        <v>18</v>
      </c>
      <c r="F861" s="581">
        <v>30</v>
      </c>
      <c r="G861" s="581"/>
      <c r="H861" s="581">
        <f t="shared" si="66"/>
        <v>0</v>
      </c>
      <c r="I861" s="431">
        <f t="shared" si="68"/>
        <v>0</v>
      </c>
      <c r="J861" s="431"/>
      <c r="K861" s="431">
        <f t="shared" si="67"/>
        <v>0</v>
      </c>
      <c r="L861" s="333"/>
      <c r="M861" s="431"/>
      <c r="N861" s="349"/>
    </row>
    <row r="862" spans="1:14" ht="21" x14ac:dyDescent="0.2">
      <c r="A862" s="578" t="s">
        <v>2117</v>
      </c>
      <c r="B862" s="579"/>
      <c r="C862" s="579"/>
      <c r="D862" s="580" t="s">
        <v>1365</v>
      </c>
      <c r="E862" s="579" t="s">
        <v>18</v>
      </c>
      <c r="F862" s="581">
        <v>240</v>
      </c>
      <c r="G862" s="581"/>
      <c r="H862" s="581">
        <f t="shared" ref="H862:H877" si="69">F862*G862</f>
        <v>0</v>
      </c>
      <c r="I862" s="431">
        <f t="shared" si="68"/>
        <v>0</v>
      </c>
      <c r="J862" s="431"/>
      <c r="K862" s="431">
        <f t="shared" si="67"/>
        <v>0</v>
      </c>
      <c r="L862" s="333"/>
      <c r="M862" s="431"/>
      <c r="N862" s="349"/>
    </row>
    <row r="863" spans="1:14" ht="21" x14ac:dyDescent="0.2">
      <c r="A863" s="578" t="s">
        <v>2118</v>
      </c>
      <c r="B863" s="579"/>
      <c r="C863" s="579"/>
      <c r="D863" s="580" t="s">
        <v>1366</v>
      </c>
      <c r="E863" s="579" t="s">
        <v>18</v>
      </c>
      <c r="F863" s="581">
        <v>3</v>
      </c>
      <c r="G863" s="581"/>
      <c r="H863" s="581">
        <f t="shared" si="69"/>
        <v>0</v>
      </c>
      <c r="I863" s="431">
        <f t="shared" si="68"/>
        <v>0</v>
      </c>
      <c r="J863" s="431"/>
      <c r="K863" s="431">
        <f t="shared" si="67"/>
        <v>0</v>
      </c>
      <c r="L863" s="333"/>
      <c r="M863" s="431"/>
      <c r="N863" s="349"/>
    </row>
    <row r="864" spans="1:14" ht="21" x14ac:dyDescent="0.2">
      <c r="A864" s="578" t="s">
        <v>2119</v>
      </c>
      <c r="B864" s="579"/>
      <c r="C864" s="579"/>
      <c r="D864" s="580" t="s">
        <v>235</v>
      </c>
      <c r="E864" s="579" t="s">
        <v>49</v>
      </c>
      <c r="F864" s="581">
        <v>0.5</v>
      </c>
      <c r="G864" s="581"/>
      <c r="H864" s="581">
        <f t="shared" si="69"/>
        <v>0</v>
      </c>
      <c r="I864" s="431">
        <f t="shared" si="68"/>
        <v>0</v>
      </c>
      <c r="J864" s="431"/>
      <c r="K864" s="431">
        <f t="shared" si="67"/>
        <v>0</v>
      </c>
      <c r="L864" s="333"/>
      <c r="M864" s="431"/>
      <c r="N864" s="349"/>
    </row>
    <row r="865" spans="1:14" ht="21" x14ac:dyDescent="0.2">
      <c r="A865" s="578" t="s">
        <v>2120</v>
      </c>
      <c r="B865" s="579"/>
      <c r="C865" s="579"/>
      <c r="D865" s="580" t="s">
        <v>1367</v>
      </c>
      <c r="E865" s="579" t="s">
        <v>18</v>
      </c>
      <c r="F865" s="581">
        <v>8</v>
      </c>
      <c r="G865" s="581"/>
      <c r="H865" s="581">
        <f t="shared" si="69"/>
        <v>0</v>
      </c>
      <c r="I865" s="431">
        <f t="shared" si="68"/>
        <v>0</v>
      </c>
      <c r="J865" s="431"/>
      <c r="K865" s="431">
        <f t="shared" si="67"/>
        <v>0</v>
      </c>
      <c r="L865" s="333"/>
      <c r="M865" s="431"/>
      <c r="N865" s="349"/>
    </row>
    <row r="866" spans="1:14" x14ac:dyDescent="0.2">
      <c r="A866" s="578" t="s">
        <v>2121</v>
      </c>
      <c r="B866" s="579"/>
      <c r="C866" s="579"/>
      <c r="D866" s="580" t="s">
        <v>1368</v>
      </c>
      <c r="E866" s="579" t="s">
        <v>18</v>
      </c>
      <c r="F866" s="581">
        <v>12</v>
      </c>
      <c r="G866" s="581"/>
      <c r="H866" s="581">
        <f t="shared" si="69"/>
        <v>0</v>
      </c>
      <c r="I866" s="431">
        <f t="shared" si="68"/>
        <v>0</v>
      </c>
      <c r="J866" s="431"/>
      <c r="K866" s="431">
        <f t="shared" si="67"/>
        <v>0</v>
      </c>
      <c r="L866" s="333"/>
      <c r="M866" s="431"/>
      <c r="N866" s="349"/>
    </row>
    <row r="867" spans="1:14" ht="21" x14ac:dyDescent="0.2">
      <c r="A867" s="578" t="s">
        <v>2122</v>
      </c>
      <c r="B867" s="579"/>
      <c r="C867" s="579"/>
      <c r="D867" s="580" t="s">
        <v>1369</v>
      </c>
      <c r="E867" s="579" t="s">
        <v>18</v>
      </c>
      <c r="F867" s="581">
        <v>16</v>
      </c>
      <c r="G867" s="581"/>
      <c r="H867" s="581">
        <f t="shared" si="69"/>
        <v>0</v>
      </c>
      <c r="I867" s="431">
        <f t="shared" si="68"/>
        <v>0</v>
      </c>
      <c r="J867" s="431"/>
      <c r="K867" s="431">
        <f t="shared" si="67"/>
        <v>0</v>
      </c>
      <c r="L867" s="333"/>
      <c r="M867" s="431"/>
      <c r="N867" s="349"/>
    </row>
    <row r="868" spans="1:14" ht="21" x14ac:dyDescent="0.2">
      <c r="A868" s="578" t="s">
        <v>2123</v>
      </c>
      <c r="B868" s="579"/>
      <c r="C868" s="579"/>
      <c r="D868" s="580" t="s">
        <v>1370</v>
      </c>
      <c r="E868" s="579"/>
      <c r="F868" s="581">
        <v>4</v>
      </c>
      <c r="G868" s="581"/>
      <c r="H868" s="581">
        <f t="shared" si="69"/>
        <v>0</v>
      </c>
      <c r="I868" s="431">
        <f t="shared" si="68"/>
        <v>0</v>
      </c>
      <c r="J868" s="431"/>
      <c r="K868" s="431">
        <f t="shared" si="67"/>
        <v>0</v>
      </c>
      <c r="L868" s="333"/>
      <c r="M868" s="431"/>
      <c r="N868" s="349"/>
    </row>
    <row r="869" spans="1:14" ht="21" x14ac:dyDescent="0.2">
      <c r="A869" s="578" t="s">
        <v>2124</v>
      </c>
      <c r="B869" s="579"/>
      <c r="C869" s="579"/>
      <c r="D869" s="580" t="s">
        <v>1371</v>
      </c>
      <c r="E869" s="579" t="s">
        <v>18</v>
      </c>
      <c r="F869" s="581">
        <v>60</v>
      </c>
      <c r="G869" s="581"/>
      <c r="H869" s="581">
        <f t="shared" si="69"/>
        <v>0</v>
      </c>
      <c r="I869" s="431">
        <f t="shared" si="68"/>
        <v>0</v>
      </c>
      <c r="J869" s="431"/>
      <c r="K869" s="431">
        <f t="shared" si="67"/>
        <v>0</v>
      </c>
      <c r="L869" s="333"/>
      <c r="M869" s="431"/>
      <c r="N869" s="349"/>
    </row>
    <row r="870" spans="1:14" ht="21" x14ac:dyDescent="0.2">
      <c r="A870" s="578" t="s">
        <v>2125</v>
      </c>
      <c r="B870" s="579"/>
      <c r="C870" s="579"/>
      <c r="D870" s="580" t="s">
        <v>1372</v>
      </c>
      <c r="E870" s="579" t="s">
        <v>18</v>
      </c>
      <c r="F870" s="581">
        <v>30</v>
      </c>
      <c r="G870" s="581"/>
      <c r="H870" s="581">
        <f t="shared" si="69"/>
        <v>0</v>
      </c>
      <c r="I870" s="431">
        <f t="shared" si="68"/>
        <v>0</v>
      </c>
      <c r="J870" s="431"/>
      <c r="K870" s="431">
        <f t="shared" si="67"/>
        <v>0</v>
      </c>
      <c r="L870" s="333"/>
      <c r="M870" s="431"/>
      <c r="N870" s="349"/>
    </row>
    <row r="871" spans="1:14" ht="21" x14ac:dyDescent="0.2">
      <c r="A871" s="578" t="s">
        <v>2126</v>
      </c>
      <c r="B871" s="579"/>
      <c r="C871" s="579"/>
      <c r="D871" s="580" t="s">
        <v>1373</v>
      </c>
      <c r="E871" s="579" t="s">
        <v>18</v>
      </c>
      <c r="F871" s="581">
        <v>10</v>
      </c>
      <c r="G871" s="581"/>
      <c r="H871" s="581">
        <f t="shared" si="69"/>
        <v>0</v>
      </c>
      <c r="I871" s="431">
        <f t="shared" si="68"/>
        <v>0</v>
      </c>
      <c r="J871" s="431"/>
      <c r="K871" s="431">
        <f t="shared" si="67"/>
        <v>0</v>
      </c>
      <c r="L871" s="333"/>
      <c r="M871" s="431"/>
      <c r="N871" s="349"/>
    </row>
    <row r="872" spans="1:14" ht="31.5" x14ac:dyDescent="0.2">
      <c r="A872" s="578" t="s">
        <v>2127</v>
      </c>
      <c r="B872" s="579"/>
      <c r="C872" s="579"/>
      <c r="D872" s="580" t="s">
        <v>1374</v>
      </c>
      <c r="E872" s="579" t="s">
        <v>18</v>
      </c>
      <c r="F872" s="581">
        <v>36</v>
      </c>
      <c r="G872" s="581"/>
      <c r="H872" s="581">
        <f t="shared" si="69"/>
        <v>0</v>
      </c>
      <c r="I872" s="431">
        <f t="shared" si="68"/>
        <v>0</v>
      </c>
      <c r="J872" s="431"/>
      <c r="K872" s="431">
        <f t="shared" si="67"/>
        <v>0</v>
      </c>
      <c r="L872" s="333"/>
      <c r="M872" s="431"/>
      <c r="N872" s="349"/>
    </row>
    <row r="873" spans="1:14" ht="31.5" x14ac:dyDescent="0.2">
      <c r="A873" s="578" t="s">
        <v>2128</v>
      </c>
      <c r="B873" s="579"/>
      <c r="C873" s="579"/>
      <c r="D873" s="580" t="s">
        <v>1375</v>
      </c>
      <c r="E873" s="579" t="s">
        <v>18</v>
      </c>
      <c r="F873" s="581">
        <v>12</v>
      </c>
      <c r="G873" s="581"/>
      <c r="H873" s="581">
        <f t="shared" si="69"/>
        <v>0</v>
      </c>
      <c r="I873" s="431">
        <f t="shared" si="68"/>
        <v>0</v>
      </c>
      <c r="J873" s="431"/>
      <c r="K873" s="431">
        <f t="shared" si="67"/>
        <v>0</v>
      </c>
      <c r="L873" s="333"/>
      <c r="M873" s="431"/>
      <c r="N873" s="349"/>
    </row>
    <row r="874" spans="1:14" ht="31.5" x14ac:dyDescent="0.2">
      <c r="A874" s="578" t="s">
        <v>2129</v>
      </c>
      <c r="B874" s="579"/>
      <c r="C874" s="579"/>
      <c r="D874" s="580" t="s">
        <v>1376</v>
      </c>
      <c r="E874" s="579" t="s">
        <v>18</v>
      </c>
      <c r="F874" s="581">
        <v>38</v>
      </c>
      <c r="G874" s="581"/>
      <c r="H874" s="581">
        <f t="shared" si="69"/>
        <v>0</v>
      </c>
      <c r="I874" s="431">
        <f t="shared" si="68"/>
        <v>0</v>
      </c>
      <c r="J874" s="431"/>
      <c r="K874" s="431">
        <f t="shared" si="67"/>
        <v>0</v>
      </c>
      <c r="L874" s="333"/>
      <c r="M874" s="431"/>
      <c r="N874" s="349"/>
    </row>
    <row r="875" spans="1:14" ht="31.5" x14ac:dyDescent="0.2">
      <c r="A875" s="578" t="s">
        <v>2130</v>
      </c>
      <c r="B875" s="579"/>
      <c r="C875" s="579"/>
      <c r="D875" s="580" t="s">
        <v>1377</v>
      </c>
      <c r="E875" s="579" t="s">
        <v>18</v>
      </c>
      <c r="F875" s="581">
        <v>14</v>
      </c>
      <c r="G875" s="581"/>
      <c r="H875" s="581">
        <f t="shared" si="69"/>
        <v>0</v>
      </c>
      <c r="I875" s="431">
        <f t="shared" si="68"/>
        <v>0</v>
      </c>
      <c r="J875" s="431"/>
      <c r="K875" s="431">
        <f t="shared" si="67"/>
        <v>0</v>
      </c>
      <c r="L875" s="333"/>
      <c r="M875" s="431"/>
      <c r="N875" s="349"/>
    </row>
    <row r="876" spans="1:14" ht="31.5" x14ac:dyDescent="0.2">
      <c r="A876" s="578" t="s">
        <v>2131</v>
      </c>
      <c r="B876" s="579"/>
      <c r="C876" s="579"/>
      <c r="D876" s="580" t="s">
        <v>1378</v>
      </c>
      <c r="E876" s="579" t="s">
        <v>18</v>
      </c>
      <c r="F876" s="581">
        <v>6</v>
      </c>
      <c r="G876" s="581"/>
      <c r="H876" s="581">
        <f t="shared" si="69"/>
        <v>0</v>
      </c>
      <c r="I876" s="431">
        <f t="shared" si="68"/>
        <v>0</v>
      </c>
      <c r="J876" s="431"/>
      <c r="K876" s="431">
        <f t="shared" ref="K876:K939" si="70">H876</f>
        <v>0</v>
      </c>
      <c r="L876" s="333"/>
      <c r="M876" s="431"/>
      <c r="N876" s="349"/>
    </row>
    <row r="877" spans="1:14" ht="31.5" x14ac:dyDescent="0.2">
      <c r="A877" s="578" t="s">
        <v>2132</v>
      </c>
      <c r="B877" s="582" t="str">
        <f>'CPU - ELETRICA'!B144</f>
        <v>CCU-E-17</v>
      </c>
      <c r="C877" s="579" t="s">
        <v>902</v>
      </c>
      <c r="D877" s="580" t="s">
        <v>1380</v>
      </c>
      <c r="E877" s="579" t="s">
        <v>18</v>
      </c>
      <c r="F877" s="581">
        <v>1</v>
      </c>
      <c r="G877" s="581">
        <f>'CPU - ELETRICA'!G147</f>
        <v>0</v>
      </c>
      <c r="H877" s="581">
        <f t="shared" si="69"/>
        <v>0</v>
      </c>
      <c r="I877" s="431">
        <f t="shared" si="68"/>
        <v>0</v>
      </c>
      <c r="J877" s="431"/>
      <c r="K877" s="431">
        <f t="shared" si="70"/>
        <v>0</v>
      </c>
      <c r="L877" s="333"/>
      <c r="M877" s="431"/>
      <c r="N877" s="349"/>
    </row>
    <row r="878" spans="1:14" ht="13.5" x14ac:dyDescent="0.25">
      <c r="A878" s="809"/>
      <c r="B878" s="810"/>
      <c r="C878" s="810"/>
      <c r="D878" s="810" t="s">
        <v>1381</v>
      </c>
      <c r="E878" s="810"/>
      <c r="F878" s="811"/>
      <c r="G878" s="772" t="str">
        <f>IF(B878&lt;&gt;"",IF(#REF!="NÃO ENCONTRADO",H878,#REF!),"")</f>
        <v/>
      </c>
      <c r="H878" s="772">
        <f>SUM(H798:H877)</f>
        <v>0</v>
      </c>
      <c r="I878" s="431"/>
      <c r="J878" s="431"/>
      <c r="K878" s="431"/>
      <c r="L878" s="333"/>
      <c r="M878" s="431"/>
      <c r="N878" s="349"/>
    </row>
    <row r="879" spans="1:14" x14ac:dyDescent="0.2">
      <c r="A879" s="775" t="s">
        <v>2133</v>
      </c>
      <c r="B879" s="775"/>
      <c r="C879" s="775"/>
      <c r="D879" s="775" t="s">
        <v>1382</v>
      </c>
      <c r="E879" s="775"/>
      <c r="F879" s="793"/>
      <c r="G879" s="793" t="str">
        <f>IF(B879&lt;&gt;"",IF(#REF!="NÃO ENCONTRADO",#REF!,#REF!),"")</f>
        <v/>
      </c>
      <c r="H879" s="793"/>
      <c r="I879" s="431">
        <f t="shared" si="68"/>
        <v>0</v>
      </c>
      <c r="J879" s="431"/>
      <c r="K879" s="431">
        <f t="shared" si="70"/>
        <v>0</v>
      </c>
      <c r="L879" s="333"/>
      <c r="M879" s="431"/>
      <c r="N879" s="349"/>
    </row>
    <row r="880" spans="1:14" ht="21" x14ac:dyDescent="0.2">
      <c r="A880" s="578" t="s">
        <v>2134</v>
      </c>
      <c r="B880" s="579"/>
      <c r="C880" s="579"/>
      <c r="D880" s="580" t="s">
        <v>1384</v>
      </c>
      <c r="E880" s="579" t="s">
        <v>18</v>
      </c>
      <c r="F880" s="581">
        <v>50</v>
      </c>
      <c r="G880" s="581"/>
      <c r="H880" s="581">
        <f t="shared" ref="H880:H919" si="71">F880*G880</f>
        <v>0</v>
      </c>
      <c r="I880" s="431">
        <f t="shared" si="68"/>
        <v>0</v>
      </c>
      <c r="J880" s="431"/>
      <c r="K880" s="431">
        <f t="shared" si="70"/>
        <v>0</v>
      </c>
      <c r="L880" s="333"/>
      <c r="M880" s="431"/>
      <c r="N880" s="349"/>
    </row>
    <row r="881" spans="1:14" ht="21" x14ac:dyDescent="0.2">
      <c r="A881" s="578" t="s">
        <v>2135</v>
      </c>
      <c r="B881" s="579"/>
      <c r="C881" s="579"/>
      <c r="D881" s="580" t="s">
        <v>1386</v>
      </c>
      <c r="E881" s="579" t="s">
        <v>18</v>
      </c>
      <c r="F881" s="581">
        <v>4</v>
      </c>
      <c r="G881" s="581"/>
      <c r="H881" s="581">
        <f t="shared" si="71"/>
        <v>0</v>
      </c>
      <c r="I881" s="431">
        <f t="shared" si="68"/>
        <v>0</v>
      </c>
      <c r="J881" s="431"/>
      <c r="K881" s="431">
        <f t="shared" si="70"/>
        <v>0</v>
      </c>
      <c r="L881" s="333"/>
      <c r="M881" s="431"/>
      <c r="N881" s="349"/>
    </row>
    <row r="882" spans="1:14" x14ac:dyDescent="0.2">
      <c r="A882" s="578" t="s">
        <v>2136</v>
      </c>
      <c r="B882" s="579"/>
      <c r="C882" s="579"/>
      <c r="D882" s="580" t="s">
        <v>1312</v>
      </c>
      <c r="E882" s="579" t="s">
        <v>18</v>
      </c>
      <c r="F882" s="581">
        <v>50</v>
      </c>
      <c r="G882" s="581"/>
      <c r="H882" s="581">
        <f t="shared" si="71"/>
        <v>0</v>
      </c>
      <c r="I882" s="431">
        <f t="shared" si="68"/>
        <v>0</v>
      </c>
      <c r="J882" s="431"/>
      <c r="K882" s="431">
        <f t="shared" si="70"/>
        <v>0</v>
      </c>
      <c r="L882" s="333"/>
      <c r="M882" s="431"/>
      <c r="N882" s="349"/>
    </row>
    <row r="883" spans="1:14" x14ac:dyDescent="0.2">
      <c r="A883" s="578" t="s">
        <v>2137</v>
      </c>
      <c r="B883" s="579"/>
      <c r="C883" s="579"/>
      <c r="D883" s="580" t="s">
        <v>1313</v>
      </c>
      <c r="E883" s="579" t="s">
        <v>18</v>
      </c>
      <c r="F883" s="581">
        <v>10</v>
      </c>
      <c r="G883" s="581"/>
      <c r="H883" s="581">
        <f t="shared" si="71"/>
        <v>0</v>
      </c>
      <c r="I883" s="431">
        <f t="shared" si="68"/>
        <v>0</v>
      </c>
      <c r="J883" s="431"/>
      <c r="K883" s="431">
        <f t="shared" si="70"/>
        <v>0</v>
      </c>
      <c r="L883" s="333"/>
      <c r="M883" s="431"/>
      <c r="N883" s="349"/>
    </row>
    <row r="884" spans="1:14" x14ac:dyDescent="0.2">
      <c r="A884" s="578" t="s">
        <v>2138</v>
      </c>
      <c r="B884" s="579"/>
      <c r="C884" s="579"/>
      <c r="D884" s="580" t="s">
        <v>1387</v>
      </c>
      <c r="E884" s="579" t="s">
        <v>18</v>
      </c>
      <c r="F884" s="581">
        <v>8</v>
      </c>
      <c r="G884" s="581"/>
      <c r="H884" s="581">
        <f t="shared" si="71"/>
        <v>0</v>
      </c>
      <c r="I884" s="431">
        <f t="shared" si="68"/>
        <v>0</v>
      </c>
      <c r="J884" s="431"/>
      <c r="K884" s="431">
        <f t="shared" si="70"/>
        <v>0</v>
      </c>
      <c r="L884" s="333"/>
      <c r="M884" s="431"/>
      <c r="N884" s="349"/>
    </row>
    <row r="885" spans="1:14" x14ac:dyDescent="0.2">
      <c r="A885" s="578" t="s">
        <v>2139</v>
      </c>
      <c r="B885" s="579"/>
      <c r="C885" s="579"/>
      <c r="D885" s="580" t="s">
        <v>1167</v>
      </c>
      <c r="E885" s="579" t="s">
        <v>18</v>
      </c>
      <c r="F885" s="581">
        <v>200</v>
      </c>
      <c r="G885" s="581"/>
      <c r="H885" s="581">
        <f t="shared" si="71"/>
        <v>0</v>
      </c>
      <c r="I885" s="431">
        <f t="shared" si="68"/>
        <v>0</v>
      </c>
      <c r="J885" s="431"/>
      <c r="K885" s="431">
        <f t="shared" si="70"/>
        <v>0</v>
      </c>
      <c r="L885" s="333"/>
      <c r="M885" s="431"/>
      <c r="N885" s="349"/>
    </row>
    <row r="886" spans="1:14" ht="21" x14ac:dyDescent="0.2">
      <c r="A886" s="578" t="s">
        <v>2140</v>
      </c>
      <c r="B886" s="579"/>
      <c r="C886" s="579"/>
      <c r="D886" s="580" t="s">
        <v>1388</v>
      </c>
      <c r="E886" s="579" t="s">
        <v>18</v>
      </c>
      <c r="F886" s="581">
        <v>30</v>
      </c>
      <c r="G886" s="581"/>
      <c r="H886" s="581">
        <f t="shared" si="71"/>
        <v>0</v>
      </c>
      <c r="I886" s="431">
        <f t="shared" si="68"/>
        <v>0</v>
      </c>
      <c r="J886" s="431"/>
      <c r="K886" s="431">
        <f t="shared" si="70"/>
        <v>0</v>
      </c>
      <c r="L886" s="333"/>
      <c r="M886" s="431"/>
      <c r="N886" s="349"/>
    </row>
    <row r="887" spans="1:14" ht="21" x14ac:dyDescent="0.2">
      <c r="A887" s="578" t="s">
        <v>2141</v>
      </c>
      <c r="B887" s="579"/>
      <c r="C887" s="579"/>
      <c r="D887" s="580" t="s">
        <v>1389</v>
      </c>
      <c r="E887" s="579" t="s">
        <v>18</v>
      </c>
      <c r="F887" s="581">
        <v>8</v>
      </c>
      <c r="G887" s="581"/>
      <c r="H887" s="581">
        <f t="shared" si="71"/>
        <v>0</v>
      </c>
      <c r="I887" s="431">
        <f t="shared" si="68"/>
        <v>0</v>
      </c>
      <c r="J887" s="431"/>
      <c r="K887" s="431">
        <f t="shared" si="70"/>
        <v>0</v>
      </c>
      <c r="L887" s="333"/>
      <c r="M887" s="431"/>
      <c r="N887" s="349"/>
    </row>
    <row r="888" spans="1:14" x14ac:dyDescent="0.2">
      <c r="A888" s="578" t="s">
        <v>2142</v>
      </c>
      <c r="B888" s="579"/>
      <c r="C888" s="579"/>
      <c r="D888" s="580" t="s">
        <v>1390</v>
      </c>
      <c r="E888" s="579" t="s">
        <v>18</v>
      </c>
      <c r="F888" s="581">
        <v>6</v>
      </c>
      <c r="G888" s="581"/>
      <c r="H888" s="581">
        <f t="shared" si="71"/>
        <v>0</v>
      </c>
      <c r="I888" s="431">
        <f t="shared" si="68"/>
        <v>0</v>
      </c>
      <c r="J888" s="431"/>
      <c r="K888" s="431">
        <f t="shared" si="70"/>
        <v>0</v>
      </c>
      <c r="L888" s="333"/>
      <c r="M888" s="431"/>
      <c r="N888" s="349"/>
    </row>
    <row r="889" spans="1:14" ht="21" x14ac:dyDescent="0.2">
      <c r="A889" s="578" t="s">
        <v>2143</v>
      </c>
      <c r="B889" s="579"/>
      <c r="C889" s="579"/>
      <c r="D889" s="580" t="s">
        <v>1169</v>
      </c>
      <c r="E889" s="579" t="s">
        <v>18</v>
      </c>
      <c r="F889" s="581">
        <v>50</v>
      </c>
      <c r="G889" s="581"/>
      <c r="H889" s="581">
        <f t="shared" si="71"/>
        <v>0</v>
      </c>
      <c r="I889" s="431">
        <f t="shared" si="68"/>
        <v>0</v>
      </c>
      <c r="J889" s="431"/>
      <c r="K889" s="431">
        <f t="shared" si="70"/>
        <v>0</v>
      </c>
      <c r="L889" s="333"/>
      <c r="M889" s="431"/>
      <c r="N889" s="349"/>
    </row>
    <row r="890" spans="1:14" x14ac:dyDescent="0.2">
      <c r="A890" s="578" t="s">
        <v>2144</v>
      </c>
      <c r="B890" s="579"/>
      <c r="C890" s="579"/>
      <c r="D890" s="580" t="s">
        <v>1321</v>
      </c>
      <c r="E890" s="579" t="s">
        <v>18</v>
      </c>
      <c r="F890" s="581">
        <v>12</v>
      </c>
      <c r="G890" s="581"/>
      <c r="H890" s="581">
        <f t="shared" si="71"/>
        <v>0</v>
      </c>
      <c r="I890" s="431">
        <f t="shared" si="68"/>
        <v>0</v>
      </c>
      <c r="J890" s="431"/>
      <c r="K890" s="431">
        <f t="shared" si="70"/>
        <v>0</v>
      </c>
      <c r="L890" s="333"/>
      <c r="M890" s="431"/>
      <c r="N890" s="349"/>
    </row>
    <row r="891" spans="1:14" x14ac:dyDescent="0.2">
      <c r="A891" s="578" t="s">
        <v>2145</v>
      </c>
      <c r="B891" s="579"/>
      <c r="C891" s="579"/>
      <c r="D891" s="580" t="s">
        <v>1323</v>
      </c>
      <c r="E891" s="579" t="s">
        <v>18</v>
      </c>
      <c r="F891" s="581">
        <v>6</v>
      </c>
      <c r="G891" s="581"/>
      <c r="H891" s="581">
        <f t="shared" si="71"/>
        <v>0</v>
      </c>
      <c r="I891" s="431">
        <f t="shared" si="68"/>
        <v>0</v>
      </c>
      <c r="J891" s="431"/>
      <c r="K891" s="431">
        <f t="shared" si="70"/>
        <v>0</v>
      </c>
      <c r="L891" s="333"/>
      <c r="M891" s="431"/>
      <c r="N891" s="349"/>
    </row>
    <row r="892" spans="1:14" ht="31.5" x14ac:dyDescent="0.2">
      <c r="A892" s="578" t="s">
        <v>2146</v>
      </c>
      <c r="B892" s="579"/>
      <c r="C892" s="579"/>
      <c r="D892" s="580" t="s">
        <v>1391</v>
      </c>
      <c r="E892" s="579" t="s">
        <v>30</v>
      </c>
      <c r="F892" s="581">
        <v>800</v>
      </c>
      <c r="G892" s="581"/>
      <c r="H892" s="581">
        <f t="shared" si="71"/>
        <v>0</v>
      </c>
      <c r="I892" s="431">
        <f t="shared" si="68"/>
        <v>0</v>
      </c>
      <c r="J892" s="431"/>
      <c r="K892" s="431">
        <f t="shared" si="70"/>
        <v>0</v>
      </c>
      <c r="L892" s="333"/>
      <c r="M892" s="431"/>
      <c r="N892" s="349"/>
    </row>
    <row r="893" spans="1:14" ht="31.5" x14ac:dyDescent="0.2">
      <c r="A893" s="578" t="s">
        <v>2147</v>
      </c>
      <c r="B893" s="579"/>
      <c r="C893" s="579"/>
      <c r="D893" s="580" t="s">
        <v>1392</v>
      </c>
      <c r="E893" s="579" t="s">
        <v>30</v>
      </c>
      <c r="F893" s="581">
        <v>800</v>
      </c>
      <c r="G893" s="581"/>
      <c r="H893" s="581">
        <f t="shared" si="71"/>
        <v>0</v>
      </c>
      <c r="I893" s="431">
        <f t="shared" si="68"/>
        <v>0</v>
      </c>
      <c r="J893" s="431"/>
      <c r="K893" s="431">
        <f t="shared" si="70"/>
        <v>0</v>
      </c>
      <c r="L893" s="333"/>
      <c r="M893" s="431"/>
      <c r="N893" s="349"/>
    </row>
    <row r="894" spans="1:14" ht="31.5" x14ac:dyDescent="0.2">
      <c r="A894" s="578" t="s">
        <v>2148</v>
      </c>
      <c r="B894" s="579"/>
      <c r="C894" s="579"/>
      <c r="D894" s="580" t="s">
        <v>1393</v>
      </c>
      <c r="E894" s="579" t="s">
        <v>30</v>
      </c>
      <c r="F894" s="581">
        <v>800</v>
      </c>
      <c r="G894" s="581"/>
      <c r="H894" s="581">
        <f t="shared" si="71"/>
        <v>0</v>
      </c>
      <c r="I894" s="431">
        <f t="shared" si="68"/>
        <v>0</v>
      </c>
      <c r="J894" s="431"/>
      <c r="K894" s="431">
        <f t="shared" si="70"/>
        <v>0</v>
      </c>
      <c r="L894" s="333"/>
      <c r="M894" s="431"/>
      <c r="N894" s="349"/>
    </row>
    <row r="895" spans="1:14" ht="31.5" x14ac:dyDescent="0.2">
      <c r="A895" s="578" t="s">
        <v>2149</v>
      </c>
      <c r="B895" s="579"/>
      <c r="C895" s="579"/>
      <c r="D895" s="580" t="s">
        <v>1394</v>
      </c>
      <c r="E895" s="579" t="s">
        <v>30</v>
      </c>
      <c r="F895" s="581">
        <v>400</v>
      </c>
      <c r="G895" s="581"/>
      <c r="H895" s="581">
        <f t="shared" si="71"/>
        <v>0</v>
      </c>
      <c r="I895" s="431">
        <f t="shared" si="68"/>
        <v>0</v>
      </c>
      <c r="J895" s="431"/>
      <c r="K895" s="431">
        <f t="shared" si="70"/>
        <v>0</v>
      </c>
      <c r="L895" s="333"/>
      <c r="M895" s="431"/>
      <c r="N895" s="349"/>
    </row>
    <row r="896" spans="1:14" ht="31.5" x14ac:dyDescent="0.2">
      <c r="A896" s="578" t="s">
        <v>2150</v>
      </c>
      <c r="B896" s="579"/>
      <c r="C896" s="579"/>
      <c r="D896" s="580" t="s">
        <v>1395</v>
      </c>
      <c r="E896" s="579" t="s">
        <v>30</v>
      </c>
      <c r="F896" s="581">
        <v>400</v>
      </c>
      <c r="G896" s="581"/>
      <c r="H896" s="581">
        <f t="shared" si="71"/>
        <v>0</v>
      </c>
      <c r="I896" s="431">
        <f t="shared" si="68"/>
        <v>0</v>
      </c>
      <c r="J896" s="431"/>
      <c r="K896" s="431">
        <f t="shared" si="70"/>
        <v>0</v>
      </c>
      <c r="L896" s="333"/>
      <c r="M896" s="431"/>
      <c r="N896" s="349"/>
    </row>
    <row r="897" spans="1:14" ht="31.5" x14ac:dyDescent="0.2">
      <c r="A897" s="578" t="s">
        <v>2151</v>
      </c>
      <c r="B897" s="579"/>
      <c r="C897" s="579"/>
      <c r="D897" s="580" t="s">
        <v>1396</v>
      </c>
      <c r="E897" s="579" t="s">
        <v>30</v>
      </c>
      <c r="F897" s="581">
        <v>400</v>
      </c>
      <c r="G897" s="581"/>
      <c r="H897" s="581">
        <f t="shared" si="71"/>
        <v>0</v>
      </c>
      <c r="I897" s="431">
        <f t="shared" si="68"/>
        <v>0</v>
      </c>
      <c r="J897" s="431"/>
      <c r="K897" s="431">
        <f t="shared" si="70"/>
        <v>0</v>
      </c>
      <c r="L897" s="333"/>
      <c r="M897" s="431"/>
      <c r="N897" s="349"/>
    </row>
    <row r="898" spans="1:14" ht="31.5" x14ac:dyDescent="0.2">
      <c r="A898" s="578" t="s">
        <v>2152</v>
      </c>
      <c r="B898" s="579"/>
      <c r="C898" s="579"/>
      <c r="D898" s="580" t="s">
        <v>1397</v>
      </c>
      <c r="E898" s="579" t="s">
        <v>30</v>
      </c>
      <c r="F898" s="581">
        <v>30</v>
      </c>
      <c r="G898" s="581"/>
      <c r="H898" s="581">
        <f t="shared" si="71"/>
        <v>0</v>
      </c>
      <c r="I898" s="431">
        <f t="shared" si="68"/>
        <v>0</v>
      </c>
      <c r="J898" s="431"/>
      <c r="K898" s="431">
        <f t="shared" si="70"/>
        <v>0</v>
      </c>
      <c r="L898" s="333"/>
      <c r="M898" s="431"/>
      <c r="N898" s="349"/>
    </row>
    <row r="899" spans="1:14" ht="31.5" x14ac:dyDescent="0.2">
      <c r="A899" s="578" t="s">
        <v>2153</v>
      </c>
      <c r="B899" s="579"/>
      <c r="C899" s="579"/>
      <c r="D899" s="580" t="s">
        <v>1397</v>
      </c>
      <c r="E899" s="579" t="s">
        <v>30</v>
      </c>
      <c r="F899" s="581">
        <v>10</v>
      </c>
      <c r="G899" s="581"/>
      <c r="H899" s="581">
        <f t="shared" si="71"/>
        <v>0</v>
      </c>
      <c r="I899" s="431">
        <f t="shared" si="68"/>
        <v>0</v>
      </c>
      <c r="J899" s="431"/>
      <c r="K899" s="431">
        <f t="shared" si="70"/>
        <v>0</v>
      </c>
      <c r="L899" s="333"/>
      <c r="M899" s="431"/>
      <c r="N899" s="349"/>
    </row>
    <row r="900" spans="1:14" ht="31.5" x14ac:dyDescent="0.2">
      <c r="A900" s="578" t="s">
        <v>2154</v>
      </c>
      <c r="B900" s="579"/>
      <c r="C900" s="579"/>
      <c r="D900" s="580" t="s">
        <v>1397</v>
      </c>
      <c r="E900" s="579" t="s">
        <v>30</v>
      </c>
      <c r="F900" s="581">
        <v>10</v>
      </c>
      <c r="G900" s="581"/>
      <c r="H900" s="581">
        <f t="shared" si="71"/>
        <v>0</v>
      </c>
      <c r="I900" s="431">
        <f t="shared" si="68"/>
        <v>0</v>
      </c>
      <c r="J900" s="431"/>
      <c r="K900" s="431">
        <f t="shared" si="70"/>
        <v>0</v>
      </c>
      <c r="L900" s="333"/>
      <c r="M900" s="431"/>
      <c r="N900" s="349"/>
    </row>
    <row r="901" spans="1:14" ht="31.5" x14ac:dyDescent="0.2">
      <c r="A901" s="578" t="s">
        <v>2155</v>
      </c>
      <c r="B901" s="579"/>
      <c r="C901" s="579"/>
      <c r="D901" s="580" t="s">
        <v>1398</v>
      </c>
      <c r="E901" s="579" t="s">
        <v>18</v>
      </c>
      <c r="F901" s="581">
        <v>14</v>
      </c>
      <c r="G901" s="581"/>
      <c r="H901" s="581">
        <f t="shared" si="71"/>
        <v>0</v>
      </c>
      <c r="I901" s="431">
        <f t="shared" si="68"/>
        <v>0</v>
      </c>
      <c r="J901" s="431"/>
      <c r="K901" s="431">
        <f t="shared" si="70"/>
        <v>0</v>
      </c>
      <c r="L901" s="333"/>
      <c r="M901" s="431"/>
      <c r="N901" s="349"/>
    </row>
    <row r="902" spans="1:14" ht="31.5" x14ac:dyDescent="0.2">
      <c r="A902" s="578" t="s">
        <v>2156</v>
      </c>
      <c r="B902" s="579"/>
      <c r="C902" s="579"/>
      <c r="D902" s="580" t="s">
        <v>1399</v>
      </c>
      <c r="E902" s="579" t="s">
        <v>18</v>
      </c>
      <c r="F902" s="581">
        <v>18</v>
      </c>
      <c r="G902" s="581"/>
      <c r="H902" s="581">
        <f t="shared" si="71"/>
        <v>0</v>
      </c>
      <c r="I902" s="431">
        <f t="shared" si="68"/>
        <v>0</v>
      </c>
      <c r="J902" s="431"/>
      <c r="K902" s="431">
        <f t="shared" si="70"/>
        <v>0</v>
      </c>
      <c r="L902" s="333"/>
      <c r="M902" s="431"/>
      <c r="N902" s="349"/>
    </row>
    <row r="903" spans="1:14" ht="31.5" x14ac:dyDescent="0.2">
      <c r="A903" s="578" t="s">
        <v>2157</v>
      </c>
      <c r="B903" s="579"/>
      <c r="C903" s="579"/>
      <c r="D903" s="580" t="s">
        <v>1400</v>
      </c>
      <c r="E903" s="579" t="s">
        <v>18</v>
      </c>
      <c r="F903" s="581">
        <v>4</v>
      </c>
      <c r="G903" s="581"/>
      <c r="H903" s="581">
        <f t="shared" si="71"/>
        <v>0</v>
      </c>
      <c r="I903" s="431">
        <f t="shared" si="68"/>
        <v>0</v>
      </c>
      <c r="J903" s="431"/>
      <c r="K903" s="431">
        <f t="shared" si="70"/>
        <v>0</v>
      </c>
      <c r="L903" s="333"/>
      <c r="M903" s="431"/>
      <c r="N903" s="349"/>
    </row>
    <row r="904" spans="1:14" ht="31.5" x14ac:dyDescent="0.2">
      <c r="A904" s="578" t="s">
        <v>2158</v>
      </c>
      <c r="B904" s="579"/>
      <c r="C904" s="579"/>
      <c r="D904" s="580" t="s">
        <v>1401</v>
      </c>
      <c r="E904" s="579" t="s">
        <v>18</v>
      </c>
      <c r="F904" s="581">
        <v>13</v>
      </c>
      <c r="G904" s="581"/>
      <c r="H904" s="581">
        <f t="shared" si="71"/>
        <v>0</v>
      </c>
      <c r="I904" s="431">
        <f t="shared" si="68"/>
        <v>0</v>
      </c>
      <c r="J904" s="431"/>
      <c r="K904" s="431">
        <f t="shared" si="70"/>
        <v>0</v>
      </c>
      <c r="L904" s="333"/>
      <c r="M904" s="431"/>
      <c r="N904" s="349"/>
    </row>
    <row r="905" spans="1:14" ht="31.5" x14ac:dyDescent="0.2">
      <c r="A905" s="578" t="s">
        <v>2159</v>
      </c>
      <c r="B905" s="579"/>
      <c r="C905" s="579"/>
      <c r="D905" s="580" t="s">
        <v>1402</v>
      </c>
      <c r="E905" s="579" t="s">
        <v>18</v>
      </c>
      <c r="F905" s="581">
        <v>10</v>
      </c>
      <c r="G905" s="581"/>
      <c r="H905" s="581">
        <f t="shared" si="71"/>
        <v>0</v>
      </c>
      <c r="I905" s="431">
        <f t="shared" si="68"/>
        <v>0</v>
      </c>
      <c r="J905" s="431"/>
      <c r="K905" s="431">
        <f t="shared" si="70"/>
        <v>0</v>
      </c>
      <c r="L905" s="333"/>
      <c r="M905" s="431"/>
      <c r="N905" s="349"/>
    </row>
    <row r="906" spans="1:14" ht="21" x14ac:dyDescent="0.2">
      <c r="A906" s="578" t="s">
        <v>2160</v>
      </c>
      <c r="B906" s="579"/>
      <c r="C906" s="579"/>
      <c r="D906" s="580" t="s">
        <v>1345</v>
      </c>
      <c r="E906" s="579" t="s">
        <v>30</v>
      </c>
      <c r="F906" s="581">
        <v>6</v>
      </c>
      <c r="G906" s="581"/>
      <c r="H906" s="581">
        <f t="shared" si="71"/>
        <v>0</v>
      </c>
      <c r="I906" s="431">
        <f t="shared" si="68"/>
        <v>0</v>
      </c>
      <c r="J906" s="431"/>
      <c r="K906" s="431">
        <f t="shared" si="70"/>
        <v>0</v>
      </c>
      <c r="L906" s="333"/>
      <c r="M906" s="431"/>
      <c r="N906" s="349"/>
    </row>
    <row r="907" spans="1:14" ht="31.5" x14ac:dyDescent="0.2">
      <c r="A907" s="578" t="s">
        <v>2161</v>
      </c>
      <c r="B907" s="579"/>
      <c r="C907" s="579"/>
      <c r="D907" s="580" t="s">
        <v>1403</v>
      </c>
      <c r="E907" s="579" t="s">
        <v>30</v>
      </c>
      <c r="F907" s="581">
        <v>60</v>
      </c>
      <c r="G907" s="581"/>
      <c r="H907" s="581">
        <f t="shared" si="71"/>
        <v>0</v>
      </c>
      <c r="I907" s="431">
        <f t="shared" si="68"/>
        <v>0</v>
      </c>
      <c r="J907" s="431"/>
      <c r="K907" s="431">
        <f t="shared" si="70"/>
        <v>0</v>
      </c>
      <c r="L907" s="333"/>
      <c r="M907" s="431"/>
      <c r="N907" s="349"/>
    </row>
    <row r="908" spans="1:14" ht="31.5" x14ac:dyDescent="0.2">
      <c r="A908" s="578" t="s">
        <v>2162</v>
      </c>
      <c r="B908" s="579"/>
      <c r="C908" s="579"/>
      <c r="D908" s="580" t="s">
        <v>1404</v>
      </c>
      <c r="E908" s="579" t="s">
        <v>30</v>
      </c>
      <c r="F908" s="581">
        <v>20</v>
      </c>
      <c r="G908" s="581"/>
      <c r="H908" s="581">
        <f t="shared" si="71"/>
        <v>0</v>
      </c>
      <c r="I908" s="431">
        <f t="shared" si="68"/>
        <v>0</v>
      </c>
      <c r="J908" s="431"/>
      <c r="K908" s="431">
        <f t="shared" si="70"/>
        <v>0</v>
      </c>
      <c r="L908" s="333"/>
      <c r="M908" s="431"/>
      <c r="N908" s="349"/>
    </row>
    <row r="909" spans="1:14" ht="21" x14ac:dyDescent="0.2">
      <c r="A909" s="578" t="s">
        <v>2163</v>
      </c>
      <c r="B909" s="579"/>
      <c r="C909" s="579"/>
      <c r="D909" s="580" t="s">
        <v>1405</v>
      </c>
      <c r="E909" s="579" t="s">
        <v>30</v>
      </c>
      <c r="F909" s="581">
        <v>6</v>
      </c>
      <c r="G909" s="581"/>
      <c r="H909" s="581">
        <f t="shared" si="71"/>
        <v>0</v>
      </c>
      <c r="I909" s="431">
        <f t="shared" ref="I909:I972" si="72">H909</f>
        <v>0</v>
      </c>
      <c r="J909" s="431"/>
      <c r="K909" s="431">
        <f t="shared" si="70"/>
        <v>0</v>
      </c>
      <c r="L909" s="333"/>
      <c r="M909" s="431"/>
      <c r="N909" s="349"/>
    </row>
    <row r="910" spans="1:14" ht="21" x14ac:dyDescent="0.2">
      <c r="A910" s="578" t="s">
        <v>2164</v>
      </c>
      <c r="B910" s="579"/>
      <c r="C910" s="579"/>
      <c r="D910" s="580" t="s">
        <v>1406</v>
      </c>
      <c r="E910" s="579" t="s">
        <v>30</v>
      </c>
      <c r="F910" s="581">
        <v>3</v>
      </c>
      <c r="G910" s="581"/>
      <c r="H910" s="581">
        <f t="shared" si="71"/>
        <v>0</v>
      </c>
      <c r="I910" s="431">
        <f t="shared" si="72"/>
        <v>0</v>
      </c>
      <c r="J910" s="431"/>
      <c r="K910" s="431">
        <f t="shared" si="70"/>
        <v>0</v>
      </c>
      <c r="L910" s="333"/>
      <c r="M910" s="431"/>
      <c r="N910" s="349"/>
    </row>
    <row r="911" spans="1:14" ht="21" x14ac:dyDescent="0.2">
      <c r="A911" s="578" t="s">
        <v>2165</v>
      </c>
      <c r="B911" s="579"/>
      <c r="C911" s="579"/>
      <c r="D911" s="580" t="s">
        <v>1174</v>
      </c>
      <c r="E911" s="579" t="s">
        <v>18</v>
      </c>
      <c r="F911" s="581">
        <v>2</v>
      </c>
      <c r="G911" s="581"/>
      <c r="H911" s="581">
        <f t="shared" si="71"/>
        <v>0</v>
      </c>
      <c r="I911" s="431">
        <f t="shared" si="72"/>
        <v>0</v>
      </c>
      <c r="J911" s="431"/>
      <c r="K911" s="431">
        <f t="shared" si="70"/>
        <v>0</v>
      </c>
      <c r="L911" s="333"/>
      <c r="M911" s="431"/>
      <c r="N911" s="349"/>
    </row>
    <row r="912" spans="1:14" ht="21" x14ac:dyDescent="0.2">
      <c r="A912" s="578" t="s">
        <v>2166</v>
      </c>
      <c r="B912" s="579"/>
      <c r="C912" s="579"/>
      <c r="D912" s="580" t="s">
        <v>1173</v>
      </c>
      <c r="E912" s="579" t="s">
        <v>30</v>
      </c>
      <c r="F912" s="581">
        <v>5</v>
      </c>
      <c r="G912" s="581"/>
      <c r="H912" s="581">
        <f t="shared" si="71"/>
        <v>0</v>
      </c>
      <c r="I912" s="431">
        <f t="shared" si="72"/>
        <v>0</v>
      </c>
      <c r="J912" s="431"/>
      <c r="K912" s="431">
        <f t="shared" si="70"/>
        <v>0</v>
      </c>
      <c r="L912" s="333"/>
      <c r="M912" s="431"/>
      <c r="N912" s="349"/>
    </row>
    <row r="913" spans="1:14" ht="21" x14ac:dyDescent="0.2">
      <c r="A913" s="578" t="s">
        <v>2167</v>
      </c>
      <c r="B913" s="579"/>
      <c r="C913" s="579"/>
      <c r="D913" s="580" t="s">
        <v>1364</v>
      </c>
      <c r="E913" s="579" t="s">
        <v>18</v>
      </c>
      <c r="F913" s="581">
        <v>15</v>
      </c>
      <c r="G913" s="581"/>
      <c r="H913" s="581">
        <f t="shared" si="71"/>
        <v>0</v>
      </c>
      <c r="I913" s="431">
        <f t="shared" si="72"/>
        <v>0</v>
      </c>
      <c r="J913" s="431"/>
      <c r="K913" s="431">
        <f t="shared" si="70"/>
        <v>0</v>
      </c>
      <c r="L913" s="333"/>
      <c r="M913" s="431"/>
      <c r="N913" s="349"/>
    </row>
    <row r="914" spans="1:14" ht="21" x14ac:dyDescent="0.2">
      <c r="A914" s="578" t="s">
        <v>2168</v>
      </c>
      <c r="B914" s="579"/>
      <c r="C914" s="579"/>
      <c r="D914" s="580" t="s">
        <v>1364</v>
      </c>
      <c r="E914" s="579" t="s">
        <v>18</v>
      </c>
      <c r="F914" s="581">
        <v>15</v>
      </c>
      <c r="G914" s="581"/>
      <c r="H914" s="581">
        <f t="shared" si="71"/>
        <v>0</v>
      </c>
      <c r="I914" s="431">
        <f t="shared" si="72"/>
        <v>0</v>
      </c>
      <c r="J914" s="431"/>
      <c r="K914" s="431">
        <f t="shared" si="70"/>
        <v>0</v>
      </c>
      <c r="L914" s="333"/>
      <c r="M914" s="431"/>
      <c r="N914" s="349"/>
    </row>
    <row r="915" spans="1:14" ht="21" x14ac:dyDescent="0.2">
      <c r="A915" s="578" t="s">
        <v>2169</v>
      </c>
      <c r="B915" s="579"/>
      <c r="C915" s="579"/>
      <c r="D915" s="580" t="s">
        <v>1407</v>
      </c>
      <c r="E915" s="579" t="s">
        <v>18</v>
      </c>
      <c r="F915" s="581">
        <v>16</v>
      </c>
      <c r="G915" s="581"/>
      <c r="H915" s="581">
        <f t="shared" si="71"/>
        <v>0</v>
      </c>
      <c r="I915" s="431">
        <f t="shared" si="72"/>
        <v>0</v>
      </c>
      <c r="J915" s="431"/>
      <c r="K915" s="431">
        <f t="shared" si="70"/>
        <v>0</v>
      </c>
      <c r="L915" s="333"/>
      <c r="M915" s="431"/>
      <c r="N915" s="349"/>
    </row>
    <row r="916" spans="1:14" ht="21" x14ac:dyDescent="0.2">
      <c r="A916" s="578" t="s">
        <v>2170</v>
      </c>
      <c r="B916" s="579"/>
      <c r="C916" s="579"/>
      <c r="D916" s="580" t="s">
        <v>1371</v>
      </c>
      <c r="E916" s="579" t="s">
        <v>18</v>
      </c>
      <c r="F916" s="581">
        <v>36</v>
      </c>
      <c r="G916" s="581"/>
      <c r="H916" s="581">
        <f t="shared" si="71"/>
        <v>0</v>
      </c>
      <c r="I916" s="431">
        <f t="shared" si="72"/>
        <v>0</v>
      </c>
      <c r="J916" s="431"/>
      <c r="K916" s="431">
        <f t="shared" si="70"/>
        <v>0</v>
      </c>
      <c r="L916" s="333"/>
      <c r="M916" s="431"/>
      <c r="N916" s="349"/>
    </row>
    <row r="917" spans="1:14" ht="31.5" x14ac:dyDescent="0.2">
      <c r="A917" s="578" t="s">
        <v>2171</v>
      </c>
      <c r="B917" s="579"/>
      <c r="C917" s="579"/>
      <c r="D917" s="580" t="s">
        <v>1408</v>
      </c>
      <c r="E917" s="579" t="s">
        <v>18</v>
      </c>
      <c r="F917" s="581">
        <v>26</v>
      </c>
      <c r="G917" s="581"/>
      <c r="H917" s="581">
        <f t="shared" si="71"/>
        <v>0</v>
      </c>
      <c r="I917" s="431">
        <f t="shared" si="72"/>
        <v>0</v>
      </c>
      <c r="J917" s="431"/>
      <c r="K917" s="431">
        <f t="shared" si="70"/>
        <v>0</v>
      </c>
      <c r="L917" s="333"/>
      <c r="M917" s="431"/>
      <c r="N917" s="349"/>
    </row>
    <row r="918" spans="1:14" ht="31.5" x14ac:dyDescent="0.2">
      <c r="A918" s="578" t="s">
        <v>2172</v>
      </c>
      <c r="B918" s="579"/>
      <c r="C918" s="579"/>
      <c r="D918" s="580" t="s">
        <v>1409</v>
      </c>
      <c r="E918" s="579" t="s">
        <v>18</v>
      </c>
      <c r="F918" s="581">
        <v>16</v>
      </c>
      <c r="G918" s="581"/>
      <c r="H918" s="581">
        <f t="shared" si="71"/>
        <v>0</v>
      </c>
      <c r="I918" s="431">
        <f t="shared" si="72"/>
        <v>0</v>
      </c>
      <c r="J918" s="431"/>
      <c r="K918" s="431">
        <f t="shared" si="70"/>
        <v>0</v>
      </c>
      <c r="L918" s="333"/>
      <c r="M918" s="431"/>
      <c r="N918" s="349"/>
    </row>
    <row r="919" spans="1:14" ht="31.5" x14ac:dyDescent="0.2">
      <c r="A919" s="578" t="s">
        <v>2173</v>
      </c>
      <c r="B919" s="582" t="str">
        <f>'CPU - ELETRICA'!B148</f>
        <v>CCU-E-18</v>
      </c>
      <c r="C919" s="579" t="s">
        <v>2501</v>
      </c>
      <c r="D919" s="580" t="s">
        <v>1411</v>
      </c>
      <c r="E919" s="579" t="s">
        <v>18</v>
      </c>
      <c r="F919" s="581">
        <v>1</v>
      </c>
      <c r="G919" s="581">
        <f>'CPU - ELETRICA'!G151</f>
        <v>0</v>
      </c>
      <c r="H919" s="581">
        <f t="shared" si="71"/>
        <v>0</v>
      </c>
      <c r="I919" s="431">
        <f t="shared" si="72"/>
        <v>0</v>
      </c>
      <c r="J919" s="431"/>
      <c r="K919" s="431">
        <f t="shared" si="70"/>
        <v>0</v>
      </c>
      <c r="L919" s="333"/>
      <c r="M919" s="431"/>
      <c r="N919" s="349"/>
    </row>
    <row r="920" spans="1:14" x14ac:dyDescent="0.2">
      <c r="A920" s="784"/>
      <c r="B920" s="784"/>
      <c r="C920" s="579"/>
      <c r="D920" s="784" t="s">
        <v>1412</v>
      </c>
      <c r="E920" s="784"/>
      <c r="F920" s="812"/>
      <c r="G920" s="792" t="str">
        <f>IF(B920&lt;&gt;"",IF(#REF!="NÃO ENCONTRADO",H920,#REF!),"")</f>
        <v/>
      </c>
      <c r="H920" s="792">
        <f>SUM(H880:H919)</f>
        <v>0</v>
      </c>
      <c r="I920" s="431"/>
      <c r="J920" s="431"/>
      <c r="K920" s="431"/>
      <c r="L920" s="333"/>
      <c r="M920" s="431"/>
      <c r="N920" s="349"/>
    </row>
    <row r="921" spans="1:14" ht="15" x14ac:dyDescent="0.2">
      <c r="A921" s="813"/>
      <c r="B921" s="814"/>
      <c r="C921" s="579"/>
      <c r="D921" s="814"/>
      <c r="E921" s="814"/>
      <c r="F921" s="815"/>
      <c r="G921" s="815" t="str">
        <f>IF(B921&lt;&gt;"",IF(#REF!="NÃO ENCONTRADO",#REF!,#REF!),"")</f>
        <v/>
      </c>
      <c r="H921" s="815"/>
      <c r="I921" s="431">
        <f t="shared" si="72"/>
        <v>0</v>
      </c>
      <c r="J921" s="431"/>
      <c r="K921" s="431">
        <f t="shared" si="70"/>
        <v>0</v>
      </c>
      <c r="L921" s="333"/>
      <c r="M921" s="431"/>
      <c r="N921" s="349"/>
    </row>
    <row r="922" spans="1:14" x14ac:dyDescent="0.2">
      <c r="A922" s="816" t="s">
        <v>2174</v>
      </c>
      <c r="B922" s="817"/>
      <c r="C922" s="817"/>
      <c r="D922" s="818" t="s">
        <v>1413</v>
      </c>
      <c r="E922" s="817"/>
      <c r="F922" s="819"/>
      <c r="G922" s="819" t="str">
        <f>IF(B922&lt;&gt;"",IF(#REF!="NÃO ENCONTRADO",#REF!,#REF!),"")</f>
        <v/>
      </c>
      <c r="H922" s="819"/>
      <c r="I922" s="431">
        <f t="shared" si="72"/>
        <v>0</v>
      </c>
      <c r="J922" s="431"/>
      <c r="K922" s="431">
        <f t="shared" si="70"/>
        <v>0</v>
      </c>
      <c r="L922" s="333"/>
      <c r="M922" s="431"/>
      <c r="N922" s="349"/>
    </row>
    <row r="923" spans="1:14" ht="21" x14ac:dyDescent="0.2">
      <c r="A923" s="807" t="s">
        <v>1414</v>
      </c>
      <c r="B923" s="807"/>
      <c r="C923" s="807"/>
      <c r="D923" s="807" t="s">
        <v>1415</v>
      </c>
      <c r="E923" s="807"/>
      <c r="F923" s="808"/>
      <c r="G923" s="808" t="str">
        <f>IF(B923&lt;&gt;"",IF(#REF!="NÃO ENCONTRADO",#REF!,#REF!),"")</f>
        <v/>
      </c>
      <c r="H923" s="808"/>
      <c r="I923" s="431">
        <f t="shared" si="72"/>
        <v>0</v>
      </c>
      <c r="J923" s="431"/>
      <c r="K923" s="431">
        <f t="shared" si="70"/>
        <v>0</v>
      </c>
      <c r="L923" s="333"/>
      <c r="M923" s="431"/>
      <c r="N923" s="349"/>
    </row>
    <row r="924" spans="1:14" ht="21" x14ac:dyDescent="0.2">
      <c r="A924" s="595" t="s">
        <v>2175</v>
      </c>
      <c r="B924" s="594"/>
      <c r="C924" s="579"/>
      <c r="D924" s="595" t="s">
        <v>1416</v>
      </c>
      <c r="E924" s="594" t="s">
        <v>18</v>
      </c>
      <c r="F924" s="596">
        <v>100</v>
      </c>
      <c r="G924" s="596"/>
      <c r="H924" s="581">
        <f t="shared" ref="H924:H943" si="73">F924*G924</f>
        <v>0</v>
      </c>
      <c r="I924" s="431">
        <f t="shared" si="72"/>
        <v>0</v>
      </c>
      <c r="J924" s="431"/>
      <c r="K924" s="431">
        <f t="shared" si="70"/>
        <v>0</v>
      </c>
      <c r="L924" s="333"/>
      <c r="M924" s="431"/>
      <c r="N924" s="349"/>
    </row>
    <row r="925" spans="1:14" ht="21" x14ac:dyDescent="0.2">
      <c r="A925" s="602" t="s">
        <v>2176</v>
      </c>
      <c r="B925" s="594"/>
      <c r="C925" s="579"/>
      <c r="D925" s="595" t="s">
        <v>1386</v>
      </c>
      <c r="E925" s="594" t="s">
        <v>18</v>
      </c>
      <c r="F925" s="598">
        <v>8</v>
      </c>
      <c r="G925" s="596"/>
      <c r="H925" s="581">
        <f t="shared" si="73"/>
        <v>0</v>
      </c>
      <c r="I925" s="431">
        <f t="shared" si="72"/>
        <v>0</v>
      </c>
      <c r="J925" s="431"/>
      <c r="K925" s="431">
        <f t="shared" si="70"/>
        <v>0</v>
      </c>
      <c r="L925" s="333"/>
      <c r="M925" s="431"/>
      <c r="N925" s="349"/>
    </row>
    <row r="926" spans="1:14" x14ac:dyDescent="0.2">
      <c r="A926" s="595" t="s">
        <v>2177</v>
      </c>
      <c r="B926" s="594"/>
      <c r="C926" s="579"/>
      <c r="D926" s="595" t="s">
        <v>1417</v>
      </c>
      <c r="E926" s="594" t="s">
        <v>18</v>
      </c>
      <c r="F926" s="598">
        <v>4</v>
      </c>
      <c r="G926" s="596"/>
      <c r="H926" s="581">
        <f t="shared" si="73"/>
        <v>0</v>
      </c>
      <c r="I926" s="431">
        <f t="shared" si="72"/>
        <v>0</v>
      </c>
      <c r="J926" s="431"/>
      <c r="K926" s="431">
        <f t="shared" si="70"/>
        <v>0</v>
      </c>
      <c r="L926" s="333"/>
      <c r="M926" s="431"/>
      <c r="N926" s="349"/>
    </row>
    <row r="927" spans="1:14" ht="31.5" x14ac:dyDescent="0.2">
      <c r="A927" s="602" t="s">
        <v>2178</v>
      </c>
      <c r="B927" s="594"/>
      <c r="C927" s="579"/>
      <c r="D927" s="595" t="s">
        <v>1418</v>
      </c>
      <c r="E927" s="594" t="s">
        <v>30</v>
      </c>
      <c r="F927" s="596">
        <v>10</v>
      </c>
      <c r="G927" s="596"/>
      <c r="H927" s="581">
        <f t="shared" si="73"/>
        <v>0</v>
      </c>
      <c r="I927" s="431">
        <f t="shared" si="72"/>
        <v>0</v>
      </c>
      <c r="J927" s="431"/>
      <c r="K927" s="431">
        <f t="shared" si="70"/>
        <v>0</v>
      </c>
      <c r="L927" s="333"/>
      <c r="M927" s="431"/>
      <c r="N927" s="349"/>
    </row>
    <row r="928" spans="1:14" ht="31.5" x14ac:dyDescent="0.2">
      <c r="A928" s="595" t="s">
        <v>2179</v>
      </c>
      <c r="B928" s="594"/>
      <c r="C928" s="579"/>
      <c r="D928" s="595" t="s">
        <v>1419</v>
      </c>
      <c r="E928" s="594" t="s">
        <v>30</v>
      </c>
      <c r="F928" s="596">
        <v>30</v>
      </c>
      <c r="G928" s="596"/>
      <c r="H928" s="581">
        <f t="shared" si="73"/>
        <v>0</v>
      </c>
      <c r="I928" s="431">
        <f t="shared" si="72"/>
        <v>0</v>
      </c>
      <c r="J928" s="431"/>
      <c r="K928" s="431">
        <f t="shared" si="70"/>
        <v>0</v>
      </c>
      <c r="L928" s="333"/>
      <c r="M928" s="431"/>
      <c r="N928" s="349"/>
    </row>
    <row r="929" spans="1:14" ht="31.5" x14ac:dyDescent="0.2">
      <c r="A929" s="602" t="s">
        <v>2180</v>
      </c>
      <c r="B929" s="594"/>
      <c r="C929" s="579"/>
      <c r="D929" s="595" t="s">
        <v>1420</v>
      </c>
      <c r="E929" s="594" t="s">
        <v>30</v>
      </c>
      <c r="F929" s="596">
        <v>10</v>
      </c>
      <c r="G929" s="596"/>
      <c r="H929" s="581">
        <f t="shared" si="73"/>
        <v>0</v>
      </c>
      <c r="I929" s="431">
        <f t="shared" si="72"/>
        <v>0</v>
      </c>
      <c r="J929" s="431"/>
      <c r="K929" s="431">
        <f t="shared" si="70"/>
        <v>0</v>
      </c>
      <c r="L929" s="333"/>
      <c r="M929" s="431"/>
      <c r="N929" s="349"/>
    </row>
    <row r="930" spans="1:14" ht="21" x14ac:dyDescent="0.2">
      <c r="A930" s="595" t="s">
        <v>2181</v>
      </c>
      <c r="B930" s="594"/>
      <c r="C930" s="579"/>
      <c r="D930" s="595" t="s">
        <v>1421</v>
      </c>
      <c r="E930" s="594" t="s">
        <v>30</v>
      </c>
      <c r="F930" s="596">
        <v>180</v>
      </c>
      <c r="G930" s="596"/>
      <c r="H930" s="581">
        <f t="shared" si="73"/>
        <v>0</v>
      </c>
      <c r="I930" s="431">
        <f t="shared" si="72"/>
        <v>0</v>
      </c>
      <c r="J930" s="431"/>
      <c r="K930" s="431">
        <f t="shared" si="70"/>
        <v>0</v>
      </c>
      <c r="L930" s="333"/>
      <c r="M930" s="431"/>
      <c r="N930" s="349"/>
    </row>
    <row r="931" spans="1:14" ht="31.5" x14ac:dyDescent="0.2">
      <c r="A931" s="602" t="s">
        <v>2182</v>
      </c>
      <c r="B931" s="594"/>
      <c r="C931" s="579"/>
      <c r="D931" s="595" t="s">
        <v>1422</v>
      </c>
      <c r="E931" s="594" t="s">
        <v>18</v>
      </c>
      <c r="F931" s="596">
        <v>8</v>
      </c>
      <c r="G931" s="596"/>
      <c r="H931" s="581">
        <f t="shared" si="73"/>
        <v>0</v>
      </c>
      <c r="I931" s="431">
        <f t="shared" si="72"/>
        <v>0</v>
      </c>
      <c r="J931" s="431"/>
      <c r="K931" s="431">
        <f t="shared" si="70"/>
        <v>0</v>
      </c>
      <c r="L931" s="333"/>
      <c r="M931" s="431"/>
      <c r="N931" s="349"/>
    </row>
    <row r="932" spans="1:14" x14ac:dyDescent="0.2">
      <c r="A932" s="595" t="s">
        <v>2183</v>
      </c>
      <c r="B932" s="594"/>
      <c r="C932" s="579"/>
      <c r="D932" s="595" t="s">
        <v>1423</v>
      </c>
      <c r="E932" s="594" t="s">
        <v>30</v>
      </c>
      <c r="F932" s="596">
        <v>140</v>
      </c>
      <c r="G932" s="596"/>
      <c r="H932" s="581">
        <f t="shared" si="73"/>
        <v>0</v>
      </c>
      <c r="I932" s="431">
        <f t="shared" si="72"/>
        <v>0</v>
      </c>
      <c r="J932" s="431"/>
      <c r="K932" s="431">
        <f t="shared" si="70"/>
        <v>0</v>
      </c>
      <c r="L932" s="333"/>
      <c r="M932" s="431"/>
      <c r="N932" s="349"/>
    </row>
    <row r="933" spans="1:14" x14ac:dyDescent="0.2">
      <c r="A933" s="602" t="s">
        <v>2184</v>
      </c>
      <c r="B933" s="594"/>
      <c r="C933" s="579"/>
      <c r="D933" s="595" t="s">
        <v>1424</v>
      </c>
      <c r="E933" s="594" t="s">
        <v>30</v>
      </c>
      <c r="F933" s="596">
        <v>165</v>
      </c>
      <c r="G933" s="596"/>
      <c r="H933" s="581">
        <f t="shared" si="73"/>
        <v>0</v>
      </c>
      <c r="I933" s="431">
        <f t="shared" si="72"/>
        <v>0</v>
      </c>
      <c r="J933" s="431"/>
      <c r="K933" s="431">
        <f t="shared" si="70"/>
        <v>0</v>
      </c>
      <c r="L933" s="333"/>
      <c r="M933" s="431"/>
      <c r="N933" s="349"/>
    </row>
    <row r="934" spans="1:14" x14ac:dyDescent="0.2">
      <c r="A934" s="595" t="s">
        <v>2185</v>
      </c>
      <c r="B934" s="594"/>
      <c r="C934" s="579"/>
      <c r="D934" s="595" t="s">
        <v>1425</v>
      </c>
      <c r="E934" s="594" t="s">
        <v>30</v>
      </c>
      <c r="F934" s="596">
        <v>80</v>
      </c>
      <c r="G934" s="596"/>
      <c r="H934" s="581">
        <f t="shared" si="73"/>
        <v>0</v>
      </c>
      <c r="I934" s="431">
        <f t="shared" si="72"/>
        <v>0</v>
      </c>
      <c r="J934" s="431"/>
      <c r="K934" s="431">
        <f t="shared" si="70"/>
        <v>0</v>
      </c>
      <c r="L934" s="333"/>
      <c r="M934" s="431"/>
      <c r="N934" s="349"/>
    </row>
    <row r="935" spans="1:14" ht="31.5" x14ac:dyDescent="0.2">
      <c r="A935" s="602" t="s">
        <v>2186</v>
      </c>
      <c r="B935" s="579"/>
      <c r="C935" s="579"/>
      <c r="D935" s="580" t="s">
        <v>1400</v>
      </c>
      <c r="E935" s="579" t="s">
        <v>18</v>
      </c>
      <c r="F935" s="581">
        <v>18</v>
      </c>
      <c r="G935" s="581"/>
      <c r="H935" s="581">
        <f t="shared" si="73"/>
        <v>0</v>
      </c>
      <c r="I935" s="431">
        <f t="shared" si="72"/>
        <v>0</v>
      </c>
      <c r="J935" s="431"/>
      <c r="K935" s="431">
        <f t="shared" si="70"/>
        <v>0</v>
      </c>
      <c r="L935" s="333"/>
      <c r="M935" s="431"/>
      <c r="N935" s="349"/>
    </row>
    <row r="936" spans="1:14" ht="21" x14ac:dyDescent="0.2">
      <c r="A936" s="595" t="s">
        <v>2187</v>
      </c>
      <c r="B936" s="594"/>
      <c r="C936" s="579"/>
      <c r="D936" s="595" t="s">
        <v>1426</v>
      </c>
      <c r="E936" s="594" t="s">
        <v>18</v>
      </c>
      <c r="F936" s="596">
        <v>2</v>
      </c>
      <c r="G936" s="596"/>
      <c r="H936" s="581">
        <f t="shared" si="73"/>
        <v>0</v>
      </c>
      <c r="I936" s="431">
        <f t="shared" si="72"/>
        <v>0</v>
      </c>
      <c r="J936" s="431"/>
      <c r="K936" s="431">
        <f t="shared" si="70"/>
        <v>0</v>
      </c>
      <c r="L936" s="333"/>
      <c r="M936" s="431"/>
      <c r="N936" s="349"/>
    </row>
    <row r="937" spans="1:14" ht="21" x14ac:dyDescent="0.2">
      <c r="A937" s="602" t="s">
        <v>2188</v>
      </c>
      <c r="B937" s="594"/>
      <c r="C937" s="579"/>
      <c r="D937" s="595" t="s">
        <v>1427</v>
      </c>
      <c r="E937" s="594" t="s">
        <v>30</v>
      </c>
      <c r="F937" s="596">
        <v>3</v>
      </c>
      <c r="G937" s="596"/>
      <c r="H937" s="581">
        <f t="shared" si="73"/>
        <v>0</v>
      </c>
      <c r="I937" s="431">
        <f t="shared" si="72"/>
        <v>0</v>
      </c>
      <c r="J937" s="431"/>
      <c r="K937" s="431">
        <f t="shared" si="70"/>
        <v>0</v>
      </c>
      <c r="L937" s="333"/>
      <c r="M937" s="431"/>
      <c r="N937" s="349"/>
    </row>
    <row r="938" spans="1:14" ht="21" x14ac:dyDescent="0.2">
      <c r="A938" s="595" t="s">
        <v>2189</v>
      </c>
      <c r="B938" s="594"/>
      <c r="C938" s="579"/>
      <c r="D938" s="595" t="s">
        <v>1428</v>
      </c>
      <c r="E938" s="594" t="s">
        <v>18</v>
      </c>
      <c r="F938" s="596">
        <v>4</v>
      </c>
      <c r="G938" s="596"/>
      <c r="H938" s="581">
        <f t="shared" si="73"/>
        <v>0</v>
      </c>
      <c r="I938" s="431">
        <f t="shared" si="72"/>
        <v>0</v>
      </c>
      <c r="J938" s="431"/>
      <c r="K938" s="431">
        <f t="shared" si="70"/>
        <v>0</v>
      </c>
      <c r="L938" s="333"/>
      <c r="M938" s="431"/>
      <c r="N938" s="349"/>
    </row>
    <row r="939" spans="1:14" x14ac:dyDescent="0.2">
      <c r="A939" s="602" t="s">
        <v>2190</v>
      </c>
      <c r="B939" s="594"/>
      <c r="C939" s="579"/>
      <c r="D939" s="595" t="s">
        <v>1429</v>
      </c>
      <c r="E939" s="594" t="s">
        <v>18</v>
      </c>
      <c r="F939" s="596">
        <v>50</v>
      </c>
      <c r="G939" s="596"/>
      <c r="H939" s="581">
        <f t="shared" si="73"/>
        <v>0</v>
      </c>
      <c r="I939" s="431">
        <f t="shared" si="72"/>
        <v>0</v>
      </c>
      <c r="J939" s="431"/>
      <c r="K939" s="431">
        <f t="shared" si="70"/>
        <v>0</v>
      </c>
      <c r="L939" s="333"/>
      <c r="M939" s="431"/>
      <c r="N939" s="349"/>
    </row>
    <row r="940" spans="1:14" x14ac:dyDescent="0.2">
      <c r="A940" s="595" t="s">
        <v>2191</v>
      </c>
      <c r="B940" s="594"/>
      <c r="C940" s="579"/>
      <c r="D940" s="595" t="s">
        <v>1430</v>
      </c>
      <c r="E940" s="594" t="s">
        <v>18</v>
      </c>
      <c r="F940" s="596">
        <v>14</v>
      </c>
      <c r="G940" s="596"/>
      <c r="H940" s="581">
        <f t="shared" si="73"/>
        <v>0</v>
      </c>
      <c r="I940" s="431">
        <f t="shared" si="72"/>
        <v>0</v>
      </c>
      <c r="J940" s="431"/>
      <c r="K940" s="431">
        <f t="shared" ref="K940:K1003" si="74">H940</f>
        <v>0</v>
      </c>
      <c r="L940" s="333"/>
      <c r="M940" s="431"/>
      <c r="N940" s="349"/>
    </row>
    <row r="941" spans="1:14" ht="31.5" x14ac:dyDescent="0.2">
      <c r="A941" s="602" t="s">
        <v>2192</v>
      </c>
      <c r="B941" s="594"/>
      <c r="C941" s="579"/>
      <c r="D941" s="580" t="s">
        <v>1409</v>
      </c>
      <c r="E941" s="594" t="s">
        <v>18</v>
      </c>
      <c r="F941" s="596">
        <v>14</v>
      </c>
      <c r="G941" s="596"/>
      <c r="H941" s="581">
        <f t="shared" si="73"/>
        <v>0</v>
      </c>
      <c r="I941" s="431">
        <f t="shared" si="72"/>
        <v>0</v>
      </c>
      <c r="J941" s="431"/>
      <c r="K941" s="431">
        <f t="shared" si="74"/>
        <v>0</v>
      </c>
      <c r="L941" s="333"/>
      <c r="M941" s="431"/>
      <c r="N941" s="349"/>
    </row>
    <row r="942" spans="1:14" ht="31.5" x14ac:dyDescent="0.2">
      <c r="A942" s="595" t="s">
        <v>2193</v>
      </c>
      <c r="B942" s="579"/>
      <c r="C942" s="579"/>
      <c r="D942" s="580" t="s">
        <v>1431</v>
      </c>
      <c r="E942" s="579" t="s">
        <v>18</v>
      </c>
      <c r="F942" s="581">
        <v>14</v>
      </c>
      <c r="G942" s="596"/>
      <c r="H942" s="581">
        <f t="shared" si="73"/>
        <v>0</v>
      </c>
      <c r="I942" s="431">
        <f t="shared" si="72"/>
        <v>0</v>
      </c>
      <c r="J942" s="431"/>
      <c r="K942" s="431">
        <f t="shared" si="74"/>
        <v>0</v>
      </c>
      <c r="L942" s="333"/>
      <c r="M942" s="431"/>
      <c r="N942" s="349"/>
    </row>
    <row r="943" spans="1:14" ht="21" x14ac:dyDescent="0.2">
      <c r="A943" s="602" t="s">
        <v>2194</v>
      </c>
      <c r="B943" s="603" t="s">
        <v>1433</v>
      </c>
      <c r="C943" s="579" t="s">
        <v>902</v>
      </c>
      <c r="D943" s="580" t="s">
        <v>1434</v>
      </c>
      <c r="E943" s="599" t="s">
        <v>18</v>
      </c>
      <c r="F943" s="600">
        <v>1</v>
      </c>
      <c r="G943" s="596">
        <f>'CPU - ELETRICA'!G155</f>
        <v>0</v>
      </c>
      <c r="H943" s="581">
        <f t="shared" si="73"/>
        <v>0</v>
      </c>
      <c r="I943" s="431">
        <f t="shared" si="72"/>
        <v>0</v>
      </c>
      <c r="J943" s="431"/>
      <c r="K943" s="431">
        <f t="shared" si="74"/>
        <v>0</v>
      </c>
      <c r="L943" s="333"/>
      <c r="M943" s="431"/>
      <c r="N943" s="349"/>
    </row>
    <row r="944" spans="1:14" ht="21" x14ac:dyDescent="0.2">
      <c r="A944" s="783"/>
      <c r="B944" s="783"/>
      <c r="C944" s="783"/>
      <c r="D944" s="784" t="s">
        <v>1435</v>
      </c>
      <c r="E944" s="783"/>
      <c r="F944" s="785"/>
      <c r="G944" s="792" t="str">
        <f>IF(B944&lt;&gt;"",IF(#REF!="NÃO ENCONTRADO",H944,#REF!),"")</f>
        <v/>
      </c>
      <c r="H944" s="792">
        <f>SUM(H924:H943)</f>
        <v>0</v>
      </c>
      <c r="I944" s="431"/>
      <c r="J944" s="431"/>
      <c r="K944" s="431"/>
      <c r="L944" s="333"/>
      <c r="M944" s="431"/>
      <c r="N944" s="349"/>
    </row>
    <row r="945" spans="1:14" ht="15" x14ac:dyDescent="0.2">
      <c r="A945" s="820"/>
      <c r="B945" s="820"/>
      <c r="C945" s="820"/>
      <c r="D945" s="820" t="s">
        <v>1436</v>
      </c>
      <c r="E945" s="820"/>
      <c r="F945" s="821"/>
      <c r="G945" s="821" t="str">
        <f>IF(B945&lt;&gt;"",IF(#REF!="NÃO ENCONTRADO",H945,#REF!),"")</f>
        <v/>
      </c>
      <c r="H945" s="821">
        <f>H944+H920+H878</f>
        <v>0</v>
      </c>
      <c r="I945" s="431"/>
      <c r="J945" s="431"/>
      <c r="K945" s="431"/>
      <c r="L945" s="333"/>
      <c r="M945" s="431"/>
      <c r="N945" s="349"/>
    </row>
    <row r="946" spans="1:14" ht="21" x14ac:dyDescent="0.2">
      <c r="A946" s="786" t="s">
        <v>2195</v>
      </c>
      <c r="B946" s="787"/>
      <c r="C946" s="787"/>
      <c r="D946" s="788" t="s">
        <v>1437</v>
      </c>
      <c r="E946" s="787"/>
      <c r="F946" s="790"/>
      <c r="G946" s="790" t="str">
        <f>IF(B946&lt;&gt;"",IF(#REF!="NÃO ENCONTRADO",#REF!,#REF!),"")</f>
        <v/>
      </c>
      <c r="H946" s="790"/>
      <c r="I946" s="431">
        <f t="shared" si="72"/>
        <v>0</v>
      </c>
      <c r="J946" s="431"/>
      <c r="K946" s="431">
        <f t="shared" si="74"/>
        <v>0</v>
      </c>
      <c r="L946" s="333"/>
      <c r="M946" s="431"/>
      <c r="N946" s="349"/>
    </row>
    <row r="947" spans="1:14" ht="21" x14ac:dyDescent="0.2">
      <c r="A947" s="595" t="s">
        <v>2196</v>
      </c>
      <c r="B947" s="594"/>
      <c r="C947" s="579"/>
      <c r="D947" s="595" t="s">
        <v>1106</v>
      </c>
      <c r="E947" s="594" t="s">
        <v>18</v>
      </c>
      <c r="F947" s="596">
        <v>45</v>
      </c>
      <c r="G947" s="596"/>
      <c r="H947" s="581">
        <f t="shared" ref="H947:H979" si="75">F947*G947</f>
        <v>0</v>
      </c>
      <c r="I947" s="431">
        <f t="shared" si="72"/>
        <v>0</v>
      </c>
      <c r="J947" s="431"/>
      <c r="K947" s="431">
        <f t="shared" si="74"/>
        <v>0</v>
      </c>
      <c r="L947" s="333"/>
      <c r="M947" s="431"/>
      <c r="N947" s="349"/>
    </row>
    <row r="948" spans="1:14" ht="21" x14ac:dyDescent="0.2">
      <c r="A948" s="595" t="s">
        <v>2197</v>
      </c>
      <c r="B948" s="594"/>
      <c r="C948" s="579"/>
      <c r="D948" s="595" t="s">
        <v>1438</v>
      </c>
      <c r="E948" s="594" t="s">
        <v>18</v>
      </c>
      <c r="F948" s="596">
        <v>12</v>
      </c>
      <c r="G948" s="600"/>
      <c r="H948" s="581">
        <f t="shared" si="75"/>
        <v>0</v>
      </c>
      <c r="I948" s="431">
        <f t="shared" si="72"/>
        <v>0</v>
      </c>
      <c r="J948" s="431"/>
      <c r="K948" s="431">
        <f t="shared" si="74"/>
        <v>0</v>
      </c>
      <c r="L948" s="333"/>
      <c r="M948" s="431"/>
      <c r="N948" s="349"/>
    </row>
    <row r="949" spans="1:14" ht="21" x14ac:dyDescent="0.2">
      <c r="A949" s="595" t="s">
        <v>2198</v>
      </c>
      <c r="B949" s="594"/>
      <c r="C949" s="579"/>
      <c r="D949" s="595" t="s">
        <v>1439</v>
      </c>
      <c r="E949" s="594" t="s">
        <v>18</v>
      </c>
      <c r="F949" s="596">
        <v>42</v>
      </c>
      <c r="G949" s="600"/>
      <c r="H949" s="581">
        <f t="shared" si="75"/>
        <v>0</v>
      </c>
      <c r="I949" s="431">
        <f t="shared" si="72"/>
        <v>0</v>
      </c>
      <c r="J949" s="431"/>
      <c r="K949" s="431">
        <f t="shared" si="74"/>
        <v>0</v>
      </c>
      <c r="L949" s="333"/>
      <c r="M949" s="431"/>
      <c r="N949" s="349"/>
    </row>
    <row r="950" spans="1:14" x14ac:dyDescent="0.2">
      <c r="A950" s="595" t="s">
        <v>2199</v>
      </c>
      <c r="B950" s="594"/>
      <c r="C950" s="579"/>
      <c r="D950" s="595" t="s">
        <v>1440</v>
      </c>
      <c r="E950" s="594" t="s">
        <v>18</v>
      </c>
      <c r="F950" s="596">
        <v>84</v>
      </c>
      <c r="G950" s="600"/>
      <c r="H950" s="581">
        <f t="shared" si="75"/>
        <v>0</v>
      </c>
      <c r="I950" s="431">
        <f t="shared" si="72"/>
        <v>0</v>
      </c>
      <c r="J950" s="431"/>
      <c r="K950" s="431">
        <f t="shared" si="74"/>
        <v>0</v>
      </c>
      <c r="L950" s="333"/>
      <c r="M950" s="431"/>
      <c r="N950" s="349"/>
    </row>
    <row r="951" spans="1:14" x14ac:dyDescent="0.2">
      <c r="A951" s="595" t="s">
        <v>2200</v>
      </c>
      <c r="B951" s="594"/>
      <c r="C951" s="579"/>
      <c r="D951" s="595" t="s">
        <v>1441</v>
      </c>
      <c r="E951" s="594" t="s">
        <v>18</v>
      </c>
      <c r="F951" s="596">
        <v>30</v>
      </c>
      <c r="G951" s="600"/>
      <c r="H951" s="581">
        <f t="shared" si="75"/>
        <v>0</v>
      </c>
      <c r="I951" s="431">
        <f t="shared" si="72"/>
        <v>0</v>
      </c>
      <c r="J951" s="431"/>
      <c r="K951" s="431">
        <f t="shared" si="74"/>
        <v>0</v>
      </c>
      <c r="L951" s="333"/>
      <c r="M951" s="431"/>
      <c r="N951" s="349"/>
    </row>
    <row r="952" spans="1:14" ht="21" x14ac:dyDescent="0.2">
      <c r="A952" s="595" t="s">
        <v>2201</v>
      </c>
      <c r="B952" s="594"/>
      <c r="C952" s="579"/>
      <c r="D952" s="595" t="s">
        <v>1442</v>
      </c>
      <c r="E952" s="594" t="s">
        <v>30</v>
      </c>
      <c r="F952" s="596">
        <v>80</v>
      </c>
      <c r="G952" s="600"/>
      <c r="H952" s="581">
        <f t="shared" si="75"/>
        <v>0</v>
      </c>
      <c r="I952" s="431">
        <f t="shared" si="72"/>
        <v>0</v>
      </c>
      <c r="J952" s="431"/>
      <c r="K952" s="431">
        <f t="shared" si="74"/>
        <v>0</v>
      </c>
      <c r="L952" s="333"/>
      <c r="M952" s="431"/>
      <c r="N952" s="349"/>
    </row>
    <row r="953" spans="1:14" ht="21" x14ac:dyDescent="0.2">
      <c r="A953" s="595" t="s">
        <v>2202</v>
      </c>
      <c r="B953" s="594"/>
      <c r="C953" s="579"/>
      <c r="D953" s="595" t="s">
        <v>1443</v>
      </c>
      <c r="E953" s="594" t="s">
        <v>18</v>
      </c>
      <c r="F953" s="596">
        <v>30</v>
      </c>
      <c r="G953" s="600"/>
      <c r="H953" s="581">
        <f t="shared" si="75"/>
        <v>0</v>
      </c>
      <c r="I953" s="431">
        <f t="shared" si="72"/>
        <v>0</v>
      </c>
      <c r="J953" s="431"/>
      <c r="K953" s="431">
        <f t="shared" si="74"/>
        <v>0</v>
      </c>
      <c r="L953" s="333"/>
      <c r="M953" s="431"/>
      <c r="N953" s="349"/>
    </row>
    <row r="954" spans="1:14" x14ac:dyDescent="0.2">
      <c r="A954" s="595" t="s">
        <v>2203</v>
      </c>
      <c r="B954" s="594"/>
      <c r="C954" s="579"/>
      <c r="D954" s="595" t="s">
        <v>1444</v>
      </c>
      <c r="E954" s="594" t="s">
        <v>18</v>
      </c>
      <c r="F954" s="596">
        <v>21</v>
      </c>
      <c r="G954" s="600"/>
      <c r="H954" s="581">
        <f t="shared" si="75"/>
        <v>0</v>
      </c>
      <c r="I954" s="431">
        <f t="shared" si="72"/>
        <v>0</v>
      </c>
      <c r="J954" s="431"/>
      <c r="K954" s="431">
        <f t="shared" si="74"/>
        <v>0</v>
      </c>
      <c r="L954" s="333"/>
      <c r="M954" s="431"/>
      <c r="N954" s="349"/>
    </row>
    <row r="955" spans="1:14" x14ac:dyDescent="0.2">
      <c r="A955" s="595" t="s">
        <v>2204</v>
      </c>
      <c r="B955" s="594"/>
      <c r="C955" s="579"/>
      <c r="D955" s="595" t="s">
        <v>1445</v>
      </c>
      <c r="E955" s="594" t="s">
        <v>30</v>
      </c>
      <c r="F955" s="596">
        <v>12</v>
      </c>
      <c r="G955" s="600"/>
      <c r="H955" s="581">
        <f t="shared" si="75"/>
        <v>0</v>
      </c>
      <c r="I955" s="431">
        <f t="shared" si="72"/>
        <v>0</v>
      </c>
      <c r="J955" s="431"/>
      <c r="K955" s="431">
        <f t="shared" si="74"/>
        <v>0</v>
      </c>
      <c r="L955" s="333"/>
      <c r="M955" s="431"/>
      <c r="N955" s="349"/>
    </row>
    <row r="956" spans="1:14" x14ac:dyDescent="0.2">
      <c r="A956" s="595" t="s">
        <v>2205</v>
      </c>
      <c r="B956" s="599"/>
      <c r="C956" s="579"/>
      <c r="D956" s="580" t="s">
        <v>1446</v>
      </c>
      <c r="E956" s="599" t="s">
        <v>18</v>
      </c>
      <c r="F956" s="600">
        <v>5</v>
      </c>
      <c r="G956" s="600"/>
      <c r="H956" s="581">
        <f t="shared" si="75"/>
        <v>0</v>
      </c>
      <c r="I956" s="431">
        <f t="shared" si="72"/>
        <v>0</v>
      </c>
      <c r="J956" s="431"/>
      <c r="K956" s="431">
        <f t="shared" si="74"/>
        <v>0</v>
      </c>
      <c r="L956" s="333"/>
      <c r="M956" s="431"/>
      <c r="N956" s="349"/>
    </row>
    <row r="957" spans="1:14" x14ac:dyDescent="0.2">
      <c r="A957" s="595" t="s">
        <v>2206</v>
      </c>
      <c r="B957" s="822" t="str">
        <f>'CPU - ELETRICA'!B157</f>
        <v>CCU-E-19</v>
      </c>
      <c r="C957" s="579" t="s">
        <v>902</v>
      </c>
      <c r="D957" s="580" t="s">
        <v>1448</v>
      </c>
      <c r="E957" s="599" t="s">
        <v>18</v>
      </c>
      <c r="F957" s="600">
        <v>3</v>
      </c>
      <c r="G957" s="600">
        <f>'CPU - ELETRICA'!G162</f>
        <v>0</v>
      </c>
      <c r="H957" s="581">
        <f t="shared" si="75"/>
        <v>0</v>
      </c>
      <c r="I957" s="431">
        <f t="shared" si="72"/>
        <v>0</v>
      </c>
      <c r="J957" s="431"/>
      <c r="K957" s="431">
        <f t="shared" si="74"/>
        <v>0</v>
      </c>
      <c r="L957" s="333"/>
      <c r="M957" s="431"/>
      <c r="N957" s="349"/>
    </row>
    <row r="958" spans="1:14" x14ac:dyDescent="0.2">
      <c r="A958" s="595" t="s">
        <v>2207</v>
      </c>
      <c r="B958" s="822" t="str">
        <f>'CPU - ELETRICA'!B163</f>
        <v>CCU-E-20</v>
      </c>
      <c r="C958" s="579" t="s">
        <v>902</v>
      </c>
      <c r="D958" s="580" t="s">
        <v>1449</v>
      </c>
      <c r="E958" s="599" t="s">
        <v>18</v>
      </c>
      <c r="F958" s="600">
        <v>1</v>
      </c>
      <c r="G958" s="596">
        <f>'CPU - ELETRICA'!G168</f>
        <v>0</v>
      </c>
      <c r="H958" s="581">
        <f t="shared" si="75"/>
        <v>0</v>
      </c>
      <c r="I958" s="431">
        <f t="shared" si="72"/>
        <v>0</v>
      </c>
      <c r="J958" s="431"/>
      <c r="K958" s="431">
        <f t="shared" si="74"/>
        <v>0</v>
      </c>
      <c r="L958" s="333"/>
      <c r="M958" s="431"/>
      <c r="N958" s="349"/>
    </row>
    <row r="959" spans="1:14" ht="21" x14ac:dyDescent="0.2">
      <c r="A959" s="595" t="s">
        <v>2208</v>
      </c>
      <c r="B959" s="822" t="str">
        <f>'CPU - ELETRICA'!B169</f>
        <v>CCU-E-21</v>
      </c>
      <c r="C959" s="579" t="s">
        <v>902</v>
      </c>
      <c r="D959" s="580" t="s">
        <v>1452</v>
      </c>
      <c r="E959" s="599" t="s">
        <v>18</v>
      </c>
      <c r="F959" s="600">
        <v>13</v>
      </c>
      <c r="G959" s="596">
        <f>'CPU - ELETRICA'!G174</f>
        <v>0</v>
      </c>
      <c r="H959" s="581">
        <f t="shared" si="75"/>
        <v>0</v>
      </c>
      <c r="I959" s="431">
        <f t="shared" si="72"/>
        <v>0</v>
      </c>
      <c r="J959" s="431"/>
      <c r="K959" s="431">
        <f t="shared" si="74"/>
        <v>0</v>
      </c>
      <c r="L959" s="333"/>
      <c r="M959" s="431"/>
      <c r="N959" s="349"/>
    </row>
    <row r="960" spans="1:14" ht="21" x14ac:dyDescent="0.2">
      <c r="A960" s="595" t="s">
        <v>2209</v>
      </c>
      <c r="B960" s="822" t="str">
        <f>'CPU - ELETRICA'!B175</f>
        <v>CCU-E-22</v>
      </c>
      <c r="C960" s="579" t="s">
        <v>902</v>
      </c>
      <c r="D960" s="580" t="s">
        <v>1454</v>
      </c>
      <c r="E960" s="599" t="s">
        <v>18</v>
      </c>
      <c r="F960" s="600">
        <v>4</v>
      </c>
      <c r="G960" s="596">
        <f>'CPU - ELETRICA'!G180</f>
        <v>0</v>
      </c>
      <c r="H960" s="581">
        <f t="shared" si="75"/>
        <v>0</v>
      </c>
      <c r="I960" s="431">
        <f t="shared" si="72"/>
        <v>0</v>
      </c>
      <c r="J960" s="431"/>
      <c r="K960" s="431">
        <f t="shared" si="74"/>
        <v>0</v>
      </c>
      <c r="L960" s="333"/>
      <c r="M960" s="431"/>
      <c r="N960" s="349"/>
    </row>
    <row r="961" spans="1:14" ht="21" x14ac:dyDescent="0.2">
      <c r="A961" s="595" t="s">
        <v>2210</v>
      </c>
      <c r="B961" s="594"/>
      <c r="C961" s="579"/>
      <c r="D961" s="595" t="s">
        <v>1455</v>
      </c>
      <c r="E961" s="594" t="s">
        <v>18</v>
      </c>
      <c r="F961" s="596">
        <v>22</v>
      </c>
      <c r="G961" s="596"/>
      <c r="H961" s="581">
        <f t="shared" si="75"/>
        <v>0</v>
      </c>
      <c r="I961" s="431">
        <f t="shared" si="72"/>
        <v>0</v>
      </c>
      <c r="J961" s="431"/>
      <c r="K961" s="431">
        <f t="shared" si="74"/>
        <v>0</v>
      </c>
      <c r="L961" s="333"/>
      <c r="M961" s="431"/>
      <c r="N961" s="349"/>
    </row>
    <row r="962" spans="1:14" ht="21" x14ac:dyDescent="0.2">
      <c r="A962" s="595" t="s">
        <v>2211</v>
      </c>
      <c r="B962" s="594"/>
      <c r="C962" s="579"/>
      <c r="D962" s="595" t="s">
        <v>1456</v>
      </c>
      <c r="E962" s="594" t="s">
        <v>18</v>
      </c>
      <c r="F962" s="596">
        <v>8</v>
      </c>
      <c r="G962" s="600"/>
      <c r="H962" s="581">
        <f t="shared" si="75"/>
        <v>0</v>
      </c>
      <c r="I962" s="431">
        <f t="shared" si="72"/>
        <v>0</v>
      </c>
      <c r="J962" s="431"/>
      <c r="K962" s="431">
        <f t="shared" si="74"/>
        <v>0</v>
      </c>
      <c r="L962" s="333"/>
      <c r="M962" s="431"/>
      <c r="N962" s="349"/>
    </row>
    <row r="963" spans="1:14" ht="21" x14ac:dyDescent="0.2">
      <c r="A963" s="595" t="s">
        <v>2212</v>
      </c>
      <c r="B963" s="594"/>
      <c r="C963" s="579"/>
      <c r="D963" s="595" t="s">
        <v>1457</v>
      </c>
      <c r="E963" s="594" t="s">
        <v>18</v>
      </c>
      <c r="F963" s="596">
        <v>35</v>
      </c>
      <c r="G963" s="600"/>
      <c r="H963" s="581">
        <f t="shared" si="75"/>
        <v>0</v>
      </c>
      <c r="I963" s="431">
        <f t="shared" si="72"/>
        <v>0</v>
      </c>
      <c r="J963" s="431"/>
      <c r="K963" s="431">
        <f t="shared" si="74"/>
        <v>0</v>
      </c>
      <c r="L963" s="333"/>
      <c r="M963" s="431"/>
      <c r="N963" s="349"/>
    </row>
    <row r="964" spans="1:14" ht="21" x14ac:dyDescent="0.2">
      <c r="A964" s="595" t="s">
        <v>2213</v>
      </c>
      <c r="B964" s="594"/>
      <c r="C964" s="579"/>
      <c r="D964" s="595" t="s">
        <v>1458</v>
      </c>
      <c r="E964" s="594" t="s">
        <v>18</v>
      </c>
      <c r="F964" s="596">
        <v>60</v>
      </c>
      <c r="G964" s="600"/>
      <c r="H964" s="581">
        <f t="shared" si="75"/>
        <v>0</v>
      </c>
      <c r="I964" s="431">
        <f t="shared" si="72"/>
        <v>0</v>
      </c>
      <c r="J964" s="431"/>
      <c r="K964" s="431">
        <f t="shared" si="74"/>
        <v>0</v>
      </c>
      <c r="L964" s="333"/>
      <c r="M964" s="431"/>
      <c r="N964" s="349"/>
    </row>
    <row r="965" spans="1:14" x14ac:dyDescent="0.2">
      <c r="A965" s="595" t="s">
        <v>2214</v>
      </c>
      <c r="B965" s="594"/>
      <c r="C965" s="579"/>
      <c r="D965" s="595" t="s">
        <v>695</v>
      </c>
      <c r="E965" s="594" t="s">
        <v>18</v>
      </c>
      <c r="F965" s="596">
        <v>35</v>
      </c>
      <c r="G965" s="600"/>
      <c r="H965" s="581">
        <f t="shared" si="75"/>
        <v>0</v>
      </c>
      <c r="I965" s="431">
        <f t="shared" si="72"/>
        <v>0</v>
      </c>
      <c r="J965" s="431"/>
      <c r="K965" s="431">
        <f t="shared" si="74"/>
        <v>0</v>
      </c>
      <c r="L965" s="333"/>
      <c r="M965" s="431"/>
      <c r="N965" s="349"/>
    </row>
    <row r="966" spans="1:14" x14ac:dyDescent="0.2">
      <c r="A966" s="595" t="s">
        <v>2215</v>
      </c>
      <c r="B966" s="594"/>
      <c r="C966" s="579"/>
      <c r="D966" s="595" t="s">
        <v>1459</v>
      </c>
      <c r="E966" s="594" t="s">
        <v>18</v>
      </c>
      <c r="F966" s="596">
        <v>60</v>
      </c>
      <c r="G966" s="600"/>
      <c r="H966" s="581">
        <f t="shared" si="75"/>
        <v>0</v>
      </c>
      <c r="I966" s="431">
        <f t="shared" si="72"/>
        <v>0</v>
      </c>
      <c r="J966" s="431"/>
      <c r="K966" s="431">
        <f t="shared" si="74"/>
        <v>0</v>
      </c>
      <c r="L966" s="333"/>
      <c r="M966" s="431"/>
      <c r="N966" s="349"/>
    </row>
    <row r="967" spans="1:14" x14ac:dyDescent="0.2">
      <c r="A967" s="595" t="s">
        <v>2216</v>
      </c>
      <c r="B967" s="599"/>
      <c r="C967" s="579"/>
      <c r="D967" s="595" t="s">
        <v>1460</v>
      </c>
      <c r="E967" s="594" t="s">
        <v>18</v>
      </c>
      <c r="F967" s="596">
        <v>4</v>
      </c>
      <c r="G967" s="600"/>
      <c r="H967" s="581">
        <f t="shared" si="75"/>
        <v>0</v>
      </c>
      <c r="I967" s="431">
        <f t="shared" si="72"/>
        <v>0</v>
      </c>
      <c r="J967" s="431"/>
      <c r="K967" s="431">
        <f t="shared" si="74"/>
        <v>0</v>
      </c>
      <c r="L967" s="333"/>
      <c r="M967" s="431"/>
      <c r="N967" s="349"/>
    </row>
    <row r="968" spans="1:14" x14ac:dyDescent="0.2">
      <c r="A968" s="595" t="s">
        <v>2217</v>
      </c>
      <c r="B968" s="599"/>
      <c r="C968" s="579"/>
      <c r="D968" s="595" t="s">
        <v>1461</v>
      </c>
      <c r="E968" s="594" t="s">
        <v>18</v>
      </c>
      <c r="F968" s="596">
        <v>6</v>
      </c>
      <c r="G968" s="600"/>
      <c r="H968" s="581">
        <f t="shared" si="75"/>
        <v>0</v>
      </c>
      <c r="I968" s="431">
        <f t="shared" si="72"/>
        <v>0</v>
      </c>
      <c r="J968" s="431"/>
      <c r="K968" s="431">
        <f t="shared" si="74"/>
        <v>0</v>
      </c>
      <c r="L968" s="333"/>
      <c r="M968" s="431"/>
      <c r="N968" s="349"/>
    </row>
    <row r="969" spans="1:14" x14ac:dyDescent="0.2">
      <c r="A969" s="595" t="s">
        <v>2218</v>
      </c>
      <c r="B969" s="599"/>
      <c r="C969" s="579"/>
      <c r="D969" s="595" t="s">
        <v>1462</v>
      </c>
      <c r="E969" s="594" t="s">
        <v>18</v>
      </c>
      <c r="F969" s="596">
        <v>20</v>
      </c>
      <c r="G969" s="596"/>
      <c r="H969" s="581">
        <f t="shared" si="75"/>
        <v>0</v>
      </c>
      <c r="I969" s="431">
        <f t="shared" si="72"/>
        <v>0</v>
      </c>
      <c r="J969" s="431"/>
      <c r="K969" s="431">
        <f t="shared" si="74"/>
        <v>0</v>
      </c>
      <c r="L969" s="333"/>
      <c r="M969" s="431"/>
      <c r="N969" s="349"/>
    </row>
    <row r="970" spans="1:14" x14ac:dyDescent="0.2">
      <c r="A970" s="595" t="s">
        <v>2219</v>
      </c>
      <c r="B970" s="599"/>
      <c r="C970" s="579"/>
      <c r="D970" s="595" t="s">
        <v>1463</v>
      </c>
      <c r="E970" s="594" t="s">
        <v>18</v>
      </c>
      <c r="F970" s="596">
        <v>17</v>
      </c>
      <c r="G970" s="596"/>
      <c r="H970" s="581">
        <f t="shared" si="75"/>
        <v>0</v>
      </c>
      <c r="I970" s="431">
        <f t="shared" si="72"/>
        <v>0</v>
      </c>
      <c r="J970" s="431"/>
      <c r="K970" s="431">
        <f t="shared" si="74"/>
        <v>0</v>
      </c>
      <c r="L970" s="333"/>
      <c r="M970" s="431"/>
      <c r="N970" s="349"/>
    </row>
    <row r="971" spans="1:14" ht="21" x14ac:dyDescent="0.2">
      <c r="A971" s="595" t="s">
        <v>2220</v>
      </c>
      <c r="B971" s="594"/>
      <c r="C971" s="579"/>
      <c r="D971" s="595" t="s">
        <v>1464</v>
      </c>
      <c r="E971" s="594" t="s">
        <v>18</v>
      </c>
      <c r="F971" s="596">
        <v>21</v>
      </c>
      <c r="G971" s="596"/>
      <c r="H971" s="581">
        <f t="shared" si="75"/>
        <v>0</v>
      </c>
      <c r="I971" s="431">
        <f t="shared" si="72"/>
        <v>0</v>
      </c>
      <c r="J971" s="431"/>
      <c r="K971" s="431">
        <f t="shared" si="74"/>
        <v>0</v>
      </c>
      <c r="L971" s="333"/>
      <c r="M971" s="431"/>
      <c r="N971" s="349"/>
    </row>
    <row r="972" spans="1:14" ht="21" x14ac:dyDescent="0.2">
      <c r="A972" s="595" t="s">
        <v>2221</v>
      </c>
      <c r="B972" s="594"/>
      <c r="C972" s="579"/>
      <c r="D972" s="595" t="s">
        <v>1465</v>
      </c>
      <c r="E972" s="594" t="s">
        <v>30</v>
      </c>
      <c r="F972" s="596">
        <v>30</v>
      </c>
      <c r="G972" s="596"/>
      <c r="H972" s="581">
        <f t="shared" si="75"/>
        <v>0</v>
      </c>
      <c r="I972" s="431">
        <f t="shared" si="72"/>
        <v>0</v>
      </c>
      <c r="J972" s="431"/>
      <c r="K972" s="431">
        <f t="shared" si="74"/>
        <v>0</v>
      </c>
      <c r="L972" s="333"/>
      <c r="M972" s="431"/>
      <c r="N972" s="349"/>
    </row>
    <row r="973" spans="1:14" ht="21" x14ac:dyDescent="0.2">
      <c r="A973" s="595" t="s">
        <v>2222</v>
      </c>
      <c r="B973" s="594"/>
      <c r="C973" s="579"/>
      <c r="D973" s="595" t="s">
        <v>1466</v>
      </c>
      <c r="E973" s="594" t="s">
        <v>30</v>
      </c>
      <c r="F973" s="596">
        <v>80</v>
      </c>
      <c r="G973" s="600"/>
      <c r="H973" s="581">
        <f t="shared" si="75"/>
        <v>0</v>
      </c>
      <c r="I973" s="431">
        <f t="shared" ref="I973:I1036" si="76">H973</f>
        <v>0</v>
      </c>
      <c r="J973" s="431"/>
      <c r="K973" s="431">
        <f t="shared" si="74"/>
        <v>0</v>
      </c>
      <c r="L973" s="333"/>
      <c r="M973" s="431"/>
      <c r="N973" s="349"/>
    </row>
    <row r="974" spans="1:14" ht="21" x14ac:dyDescent="0.2">
      <c r="A974" s="595" t="s">
        <v>2223</v>
      </c>
      <c r="B974" s="594"/>
      <c r="C974" s="579"/>
      <c r="D974" s="595" t="s">
        <v>1467</v>
      </c>
      <c r="E974" s="594" t="s">
        <v>30</v>
      </c>
      <c r="F974" s="596">
        <v>60</v>
      </c>
      <c r="G974" s="600"/>
      <c r="H974" s="581">
        <f t="shared" si="75"/>
        <v>0</v>
      </c>
      <c r="I974" s="431">
        <f t="shared" si="76"/>
        <v>0</v>
      </c>
      <c r="J974" s="431"/>
      <c r="K974" s="431">
        <f t="shared" si="74"/>
        <v>0</v>
      </c>
      <c r="L974" s="333"/>
      <c r="M974" s="431"/>
      <c r="N974" s="349"/>
    </row>
    <row r="975" spans="1:14" ht="21" x14ac:dyDescent="0.2">
      <c r="A975" s="595" t="s">
        <v>2224</v>
      </c>
      <c r="B975" s="594"/>
      <c r="C975" s="579"/>
      <c r="D975" s="595" t="s">
        <v>1468</v>
      </c>
      <c r="E975" s="594" t="s">
        <v>30</v>
      </c>
      <c r="F975" s="596">
        <v>34</v>
      </c>
      <c r="G975" s="600"/>
      <c r="H975" s="581">
        <f t="shared" si="75"/>
        <v>0</v>
      </c>
      <c r="I975" s="431">
        <f t="shared" si="76"/>
        <v>0</v>
      </c>
      <c r="J975" s="431"/>
      <c r="K975" s="431">
        <f t="shared" si="74"/>
        <v>0</v>
      </c>
      <c r="L975" s="333"/>
      <c r="M975" s="431"/>
      <c r="N975" s="349"/>
    </row>
    <row r="976" spans="1:14" ht="21" x14ac:dyDescent="0.2">
      <c r="A976" s="595" t="s">
        <v>2225</v>
      </c>
      <c r="B976" s="594"/>
      <c r="C976" s="579"/>
      <c r="D976" s="595" t="s">
        <v>1469</v>
      </c>
      <c r="E976" s="594" t="s">
        <v>30</v>
      </c>
      <c r="F976" s="596">
        <v>55</v>
      </c>
      <c r="G976" s="600"/>
      <c r="H976" s="581">
        <f t="shared" si="75"/>
        <v>0</v>
      </c>
      <c r="I976" s="431">
        <f t="shared" si="76"/>
        <v>0</v>
      </c>
      <c r="J976" s="431"/>
      <c r="K976" s="431">
        <f t="shared" si="74"/>
        <v>0</v>
      </c>
      <c r="L976" s="333"/>
      <c r="M976" s="431"/>
      <c r="N976" s="349"/>
    </row>
    <row r="977" spans="1:14" ht="21" x14ac:dyDescent="0.2">
      <c r="A977" s="595" t="s">
        <v>2226</v>
      </c>
      <c r="B977" s="594"/>
      <c r="C977" s="579"/>
      <c r="D977" s="595" t="s">
        <v>700</v>
      </c>
      <c r="E977" s="594" t="s">
        <v>18</v>
      </c>
      <c r="F977" s="596">
        <v>12</v>
      </c>
      <c r="G977" s="600"/>
      <c r="H977" s="581">
        <f t="shared" si="75"/>
        <v>0</v>
      </c>
      <c r="I977" s="431">
        <f t="shared" si="76"/>
        <v>0</v>
      </c>
      <c r="J977" s="431"/>
      <c r="K977" s="431">
        <f t="shared" si="74"/>
        <v>0</v>
      </c>
      <c r="L977" s="333"/>
      <c r="M977" s="431"/>
      <c r="N977" s="349"/>
    </row>
    <row r="978" spans="1:14" ht="21" x14ac:dyDescent="0.2">
      <c r="A978" s="595" t="s">
        <v>2227</v>
      </c>
      <c r="B978" s="594"/>
      <c r="C978" s="579"/>
      <c r="D978" s="595" t="s">
        <v>1470</v>
      </c>
      <c r="E978" s="594" t="s">
        <v>18</v>
      </c>
      <c r="F978" s="596">
        <v>12</v>
      </c>
      <c r="G978" s="600"/>
      <c r="H978" s="581">
        <f t="shared" si="75"/>
        <v>0</v>
      </c>
      <c r="I978" s="431">
        <f t="shared" si="76"/>
        <v>0</v>
      </c>
      <c r="J978" s="431"/>
      <c r="K978" s="431">
        <f t="shared" si="74"/>
        <v>0</v>
      </c>
      <c r="L978" s="333"/>
      <c r="M978" s="431"/>
      <c r="N978" s="349"/>
    </row>
    <row r="979" spans="1:14" ht="21" x14ac:dyDescent="0.2">
      <c r="A979" s="595" t="s">
        <v>2228</v>
      </c>
      <c r="B979" s="594"/>
      <c r="C979" s="579"/>
      <c r="D979" s="595" t="s">
        <v>1471</v>
      </c>
      <c r="E979" s="594" t="s">
        <v>30</v>
      </c>
      <c r="F979" s="596">
        <v>45</v>
      </c>
      <c r="G979" s="596"/>
      <c r="H979" s="581">
        <f t="shared" si="75"/>
        <v>0</v>
      </c>
      <c r="I979" s="431">
        <f t="shared" si="76"/>
        <v>0</v>
      </c>
      <c r="J979" s="431"/>
      <c r="K979" s="431">
        <f t="shared" si="74"/>
        <v>0</v>
      </c>
      <c r="L979" s="333"/>
      <c r="M979" s="431"/>
      <c r="N979" s="349"/>
    </row>
    <row r="980" spans="1:14" ht="21" x14ac:dyDescent="0.2">
      <c r="A980" s="801"/>
      <c r="B980" s="801"/>
      <c r="C980" s="801"/>
      <c r="D980" s="802" t="s">
        <v>1472</v>
      </c>
      <c r="E980" s="801"/>
      <c r="F980" s="803"/>
      <c r="G980" s="804" t="str">
        <f>IF(B980&lt;&gt;"",IF(#REF!="NÃO ENCONTRADO",H980,#REF!),"")</f>
        <v/>
      </c>
      <c r="H980" s="804">
        <f>SUM(H947:H979)</f>
        <v>0</v>
      </c>
      <c r="I980" s="431"/>
      <c r="J980" s="431"/>
      <c r="K980" s="431"/>
      <c r="L980" s="333"/>
      <c r="M980" s="431"/>
      <c r="N980" s="349"/>
    </row>
    <row r="981" spans="1:14" ht="15" x14ac:dyDescent="0.2">
      <c r="A981" s="823" t="s">
        <v>2229</v>
      </c>
      <c r="B981" s="824"/>
      <c r="C981" s="824"/>
      <c r="D981" s="825" t="s">
        <v>1473</v>
      </c>
      <c r="E981" s="824"/>
      <c r="F981" s="826"/>
      <c r="G981" s="826" t="str">
        <f>IF(B981&lt;&gt;"",IF(#REF!="NÃO ENCONTRADO",#REF!,#REF!),"")</f>
        <v/>
      </c>
      <c r="H981" s="826"/>
      <c r="I981" s="431">
        <f t="shared" si="76"/>
        <v>0</v>
      </c>
      <c r="J981" s="431"/>
      <c r="K981" s="431">
        <f t="shared" si="74"/>
        <v>0</v>
      </c>
      <c r="L981" s="333"/>
      <c r="M981" s="431"/>
      <c r="N981" s="349"/>
    </row>
    <row r="982" spans="1:14" ht="21" x14ac:dyDescent="0.2">
      <c r="A982" s="595" t="s">
        <v>2230</v>
      </c>
      <c r="B982" s="594"/>
      <c r="C982" s="579"/>
      <c r="D982" s="595" t="s">
        <v>1474</v>
      </c>
      <c r="E982" s="594" t="s">
        <v>18</v>
      </c>
      <c r="F982" s="596">
        <v>12</v>
      </c>
      <c r="G982" s="600"/>
      <c r="H982" s="581">
        <f t="shared" ref="H982:H1008" si="77">F982*G982</f>
        <v>0</v>
      </c>
      <c r="I982" s="431">
        <f t="shared" si="76"/>
        <v>0</v>
      </c>
      <c r="J982" s="431"/>
      <c r="K982" s="431">
        <f t="shared" si="74"/>
        <v>0</v>
      </c>
      <c r="L982" s="333"/>
      <c r="M982" s="431"/>
      <c r="N982" s="349"/>
    </row>
    <row r="983" spans="1:14" x14ac:dyDescent="0.2">
      <c r="A983" s="595" t="s">
        <v>2231</v>
      </c>
      <c r="B983" s="594"/>
      <c r="C983" s="579"/>
      <c r="D983" s="595" t="s">
        <v>1167</v>
      </c>
      <c r="E983" s="594" t="s">
        <v>18</v>
      </c>
      <c r="F983" s="596">
        <v>150</v>
      </c>
      <c r="G983" s="600"/>
      <c r="H983" s="581">
        <f t="shared" si="77"/>
        <v>0</v>
      </c>
      <c r="I983" s="431">
        <f t="shared" si="76"/>
        <v>0</v>
      </c>
      <c r="J983" s="431"/>
      <c r="K983" s="431">
        <f t="shared" si="74"/>
        <v>0</v>
      </c>
      <c r="L983" s="333"/>
      <c r="M983" s="431"/>
      <c r="N983" s="349"/>
    </row>
    <row r="984" spans="1:14" x14ac:dyDescent="0.2">
      <c r="A984" s="595" t="s">
        <v>2232</v>
      </c>
      <c r="B984" s="594"/>
      <c r="C984" s="579"/>
      <c r="D984" s="595" t="s">
        <v>1475</v>
      </c>
      <c r="E984" s="594" t="s">
        <v>18</v>
      </c>
      <c r="F984" s="596">
        <v>240</v>
      </c>
      <c r="G984" s="600"/>
      <c r="H984" s="581">
        <f t="shared" si="77"/>
        <v>0</v>
      </c>
      <c r="I984" s="431">
        <f t="shared" si="76"/>
        <v>0</v>
      </c>
      <c r="J984" s="431"/>
      <c r="K984" s="431">
        <f t="shared" si="74"/>
        <v>0</v>
      </c>
      <c r="L984" s="333"/>
      <c r="M984" s="431"/>
      <c r="N984" s="349"/>
    </row>
    <row r="985" spans="1:14" x14ac:dyDescent="0.2">
      <c r="A985" s="595" t="s">
        <v>2233</v>
      </c>
      <c r="B985" s="594"/>
      <c r="C985" s="579"/>
      <c r="D985" s="595" t="s">
        <v>1477</v>
      </c>
      <c r="E985" s="594" t="s">
        <v>30</v>
      </c>
      <c r="F985" s="596">
        <v>136</v>
      </c>
      <c r="G985" s="600"/>
      <c r="H985" s="581">
        <f t="shared" si="77"/>
        <v>0</v>
      </c>
      <c r="I985" s="431">
        <f t="shared" si="76"/>
        <v>0</v>
      </c>
      <c r="J985" s="431"/>
      <c r="K985" s="431">
        <f t="shared" si="74"/>
        <v>0</v>
      </c>
      <c r="L985" s="333"/>
      <c r="M985" s="431"/>
      <c r="N985" s="349"/>
    </row>
    <row r="986" spans="1:14" x14ac:dyDescent="0.2">
      <c r="A986" s="595" t="s">
        <v>2234</v>
      </c>
      <c r="B986" s="594"/>
      <c r="C986" s="579"/>
      <c r="D986" s="595" t="s">
        <v>1478</v>
      </c>
      <c r="E986" s="594" t="s">
        <v>30</v>
      </c>
      <c r="F986" s="596">
        <v>32</v>
      </c>
      <c r="G986" s="600"/>
      <c r="H986" s="581">
        <f t="shared" si="77"/>
        <v>0</v>
      </c>
      <c r="I986" s="431">
        <f t="shared" si="76"/>
        <v>0</v>
      </c>
      <c r="J986" s="431"/>
      <c r="K986" s="431">
        <f t="shared" si="74"/>
        <v>0</v>
      </c>
      <c r="L986" s="333"/>
      <c r="M986" s="431"/>
      <c r="N986" s="349"/>
    </row>
    <row r="987" spans="1:14" ht="21" x14ac:dyDescent="0.2">
      <c r="A987" s="595" t="s">
        <v>2235</v>
      </c>
      <c r="B987" s="594"/>
      <c r="C987" s="579"/>
      <c r="D987" s="595" t="s">
        <v>1389</v>
      </c>
      <c r="E987" s="594" t="s">
        <v>18</v>
      </c>
      <c r="F987" s="596">
        <v>12</v>
      </c>
      <c r="G987" s="600"/>
      <c r="H987" s="581">
        <f t="shared" si="77"/>
        <v>0</v>
      </c>
      <c r="I987" s="431">
        <f t="shared" si="76"/>
        <v>0</v>
      </c>
      <c r="J987" s="431"/>
      <c r="K987" s="431">
        <f t="shared" si="74"/>
        <v>0</v>
      </c>
      <c r="L987" s="333"/>
      <c r="M987" s="431"/>
      <c r="N987" s="349"/>
    </row>
    <row r="988" spans="1:14" ht="21" x14ac:dyDescent="0.2">
      <c r="A988" s="595" t="s">
        <v>2236</v>
      </c>
      <c r="B988" s="594"/>
      <c r="C988" s="579"/>
      <c r="D988" s="595" t="s">
        <v>234</v>
      </c>
      <c r="E988" s="594" t="s">
        <v>18</v>
      </c>
      <c r="F988" s="596">
        <v>65</v>
      </c>
      <c r="G988" s="600"/>
      <c r="H988" s="581">
        <f t="shared" si="77"/>
        <v>0</v>
      </c>
      <c r="I988" s="431">
        <f t="shared" si="76"/>
        <v>0</v>
      </c>
      <c r="J988" s="431"/>
      <c r="K988" s="431">
        <f t="shared" si="74"/>
        <v>0</v>
      </c>
      <c r="L988" s="333"/>
      <c r="M988" s="431"/>
      <c r="N988" s="349"/>
    </row>
    <row r="989" spans="1:14" x14ac:dyDescent="0.2">
      <c r="A989" s="595" t="s">
        <v>2237</v>
      </c>
      <c r="B989" s="594"/>
      <c r="C989" s="579"/>
      <c r="D989" s="595" t="s">
        <v>697</v>
      </c>
      <c r="E989" s="594" t="s">
        <v>30</v>
      </c>
      <c r="F989" s="596">
        <v>150</v>
      </c>
      <c r="G989" s="600"/>
      <c r="H989" s="581">
        <f t="shared" si="77"/>
        <v>0</v>
      </c>
      <c r="I989" s="431">
        <f t="shared" si="76"/>
        <v>0</v>
      </c>
      <c r="J989" s="431"/>
      <c r="K989" s="431">
        <f t="shared" si="74"/>
        <v>0</v>
      </c>
      <c r="L989" s="333"/>
      <c r="M989" s="431"/>
      <c r="N989" s="349"/>
    </row>
    <row r="990" spans="1:14" ht="21" x14ac:dyDescent="0.2">
      <c r="A990" s="595" t="s">
        <v>2238</v>
      </c>
      <c r="B990" s="594"/>
      <c r="C990" s="579"/>
      <c r="D990" s="595" t="s">
        <v>1479</v>
      </c>
      <c r="E990" s="594" t="s">
        <v>18</v>
      </c>
      <c r="F990" s="596">
        <v>6</v>
      </c>
      <c r="G990" s="600"/>
      <c r="H990" s="581">
        <f t="shared" si="77"/>
        <v>0</v>
      </c>
      <c r="I990" s="431">
        <f t="shared" si="76"/>
        <v>0</v>
      </c>
      <c r="J990" s="431"/>
      <c r="K990" s="431">
        <f t="shared" si="74"/>
        <v>0</v>
      </c>
      <c r="L990" s="333"/>
      <c r="M990" s="431"/>
      <c r="N990" s="349"/>
    </row>
    <row r="991" spans="1:14" ht="31.5" x14ac:dyDescent="0.2">
      <c r="A991" s="595" t="s">
        <v>2239</v>
      </c>
      <c r="B991" s="594"/>
      <c r="C991" s="579"/>
      <c r="D991" s="595" t="s">
        <v>1480</v>
      </c>
      <c r="E991" s="594" t="s">
        <v>18</v>
      </c>
      <c r="F991" s="596">
        <v>1</v>
      </c>
      <c r="G991" s="600"/>
      <c r="H991" s="581">
        <f t="shared" si="77"/>
        <v>0</v>
      </c>
      <c r="I991" s="431">
        <f t="shared" si="76"/>
        <v>0</v>
      </c>
      <c r="J991" s="431"/>
      <c r="K991" s="431">
        <f t="shared" si="74"/>
        <v>0</v>
      </c>
      <c r="L991" s="333"/>
      <c r="M991" s="431"/>
      <c r="N991" s="349"/>
    </row>
    <row r="992" spans="1:14" ht="21" x14ac:dyDescent="0.2">
      <c r="A992" s="595" t="s">
        <v>2240</v>
      </c>
      <c r="B992" s="594"/>
      <c r="C992" s="579"/>
      <c r="D992" s="595" t="s">
        <v>1481</v>
      </c>
      <c r="E992" s="594" t="s">
        <v>18</v>
      </c>
      <c r="F992" s="596">
        <v>6</v>
      </c>
      <c r="G992" s="600"/>
      <c r="H992" s="581">
        <f t="shared" si="77"/>
        <v>0</v>
      </c>
      <c r="I992" s="431">
        <f t="shared" si="76"/>
        <v>0</v>
      </c>
      <c r="J992" s="431"/>
      <c r="K992" s="431">
        <f t="shared" si="74"/>
        <v>0</v>
      </c>
      <c r="L992" s="333"/>
      <c r="M992" s="431"/>
      <c r="N992" s="349"/>
    </row>
    <row r="993" spans="1:14" ht="21" x14ac:dyDescent="0.2">
      <c r="A993" s="595" t="s">
        <v>2241</v>
      </c>
      <c r="B993" s="594"/>
      <c r="C993" s="579"/>
      <c r="D993" s="595" t="s">
        <v>1482</v>
      </c>
      <c r="E993" s="594" t="s">
        <v>18</v>
      </c>
      <c r="F993" s="596">
        <v>6</v>
      </c>
      <c r="G993" s="596"/>
      <c r="H993" s="581">
        <f t="shared" si="77"/>
        <v>0</v>
      </c>
      <c r="I993" s="431">
        <f t="shared" si="76"/>
        <v>0</v>
      </c>
      <c r="J993" s="431"/>
      <c r="K993" s="431">
        <f t="shared" si="74"/>
        <v>0</v>
      </c>
      <c r="L993" s="333"/>
      <c r="M993" s="431"/>
      <c r="N993" s="349"/>
    </row>
    <row r="994" spans="1:14" ht="31.5" x14ac:dyDescent="0.2">
      <c r="A994" s="595" t="s">
        <v>2242</v>
      </c>
      <c r="B994" s="594"/>
      <c r="C994" s="579"/>
      <c r="D994" s="595" t="s">
        <v>1118</v>
      </c>
      <c r="E994" s="594" t="s">
        <v>18</v>
      </c>
      <c r="F994" s="596">
        <v>8</v>
      </c>
      <c r="G994" s="596"/>
      <c r="H994" s="581">
        <f t="shared" si="77"/>
        <v>0</v>
      </c>
      <c r="I994" s="431">
        <f t="shared" si="76"/>
        <v>0</v>
      </c>
      <c r="J994" s="431"/>
      <c r="K994" s="431">
        <f t="shared" si="74"/>
        <v>0</v>
      </c>
      <c r="L994" s="333"/>
      <c r="M994" s="431"/>
      <c r="N994" s="349"/>
    </row>
    <row r="995" spans="1:14" x14ac:dyDescent="0.2">
      <c r="A995" s="595" t="s">
        <v>2243</v>
      </c>
      <c r="B995" s="594"/>
      <c r="C995" s="579"/>
      <c r="D995" s="595" t="s">
        <v>1483</v>
      </c>
      <c r="E995" s="594" t="s">
        <v>18</v>
      </c>
      <c r="F995" s="596">
        <v>6</v>
      </c>
      <c r="G995" s="596"/>
      <c r="H995" s="581">
        <f t="shared" si="77"/>
        <v>0</v>
      </c>
      <c r="I995" s="431">
        <f t="shared" si="76"/>
        <v>0</v>
      </c>
      <c r="J995" s="431"/>
      <c r="K995" s="431">
        <f t="shared" si="74"/>
        <v>0</v>
      </c>
      <c r="L995" s="333"/>
      <c r="M995" s="431"/>
      <c r="N995" s="349"/>
    </row>
    <row r="996" spans="1:14" x14ac:dyDescent="0.2">
      <c r="A996" s="595" t="s">
        <v>2244</v>
      </c>
      <c r="B996" s="594"/>
      <c r="C996" s="579"/>
      <c r="D996" s="595" t="s">
        <v>1484</v>
      </c>
      <c r="E996" s="594" t="s">
        <v>30</v>
      </c>
      <c r="F996" s="596">
        <v>8</v>
      </c>
      <c r="G996" s="596"/>
      <c r="H996" s="581">
        <f t="shared" si="77"/>
        <v>0</v>
      </c>
      <c r="I996" s="431">
        <f t="shared" si="76"/>
        <v>0</v>
      </c>
      <c r="J996" s="431"/>
      <c r="K996" s="431">
        <f t="shared" si="74"/>
        <v>0</v>
      </c>
      <c r="L996" s="333"/>
      <c r="M996" s="431"/>
      <c r="N996" s="349"/>
    </row>
    <row r="997" spans="1:14" x14ac:dyDescent="0.2">
      <c r="A997" s="595" t="s">
        <v>2245</v>
      </c>
      <c r="B997" s="594"/>
      <c r="C997" s="579"/>
      <c r="D997" s="595" t="s">
        <v>1485</v>
      </c>
      <c r="E997" s="594" t="s">
        <v>30</v>
      </c>
      <c r="F997" s="596">
        <v>12</v>
      </c>
      <c r="G997" s="596"/>
      <c r="H997" s="581">
        <f t="shared" si="77"/>
        <v>0</v>
      </c>
      <c r="I997" s="431">
        <f t="shared" si="76"/>
        <v>0</v>
      </c>
      <c r="J997" s="431"/>
      <c r="K997" s="431">
        <f t="shared" si="74"/>
        <v>0</v>
      </c>
      <c r="L997" s="333"/>
      <c r="M997" s="431"/>
      <c r="N997" s="349"/>
    </row>
    <row r="998" spans="1:14" x14ac:dyDescent="0.2">
      <c r="A998" s="595" t="s">
        <v>2246</v>
      </c>
      <c r="B998" s="594"/>
      <c r="C998" s="579"/>
      <c r="D998" s="595" t="s">
        <v>1486</v>
      </c>
      <c r="E998" s="594" t="s">
        <v>18</v>
      </c>
      <c r="F998" s="596">
        <v>6</v>
      </c>
      <c r="G998" s="600"/>
      <c r="H998" s="581">
        <f t="shared" si="77"/>
        <v>0</v>
      </c>
      <c r="I998" s="431">
        <f t="shared" si="76"/>
        <v>0</v>
      </c>
      <c r="J998" s="431"/>
      <c r="K998" s="431">
        <f t="shared" si="74"/>
        <v>0</v>
      </c>
      <c r="L998" s="333"/>
      <c r="M998" s="431"/>
      <c r="N998" s="349"/>
    </row>
    <row r="999" spans="1:14" x14ac:dyDescent="0.2">
      <c r="A999" s="595" t="s">
        <v>2247</v>
      </c>
      <c r="B999" s="594"/>
      <c r="C999" s="579"/>
      <c r="D999" s="595" t="s">
        <v>1487</v>
      </c>
      <c r="E999" s="594" t="s">
        <v>18</v>
      </c>
      <c r="F999" s="596">
        <v>12</v>
      </c>
      <c r="G999" s="600"/>
      <c r="H999" s="581">
        <f t="shared" si="77"/>
        <v>0</v>
      </c>
      <c r="I999" s="431">
        <f t="shared" si="76"/>
        <v>0</v>
      </c>
      <c r="J999" s="431"/>
      <c r="K999" s="431">
        <f t="shared" si="74"/>
        <v>0</v>
      </c>
      <c r="L999" s="333"/>
      <c r="M999" s="431"/>
      <c r="N999" s="349"/>
    </row>
    <row r="1000" spans="1:14" ht="21" x14ac:dyDescent="0.2">
      <c r="A1000" s="595" t="s">
        <v>2248</v>
      </c>
      <c r="B1000" s="594"/>
      <c r="C1000" s="579"/>
      <c r="D1000" s="595" t="s">
        <v>1457</v>
      </c>
      <c r="E1000" s="594" t="s">
        <v>18</v>
      </c>
      <c r="F1000" s="596">
        <v>16</v>
      </c>
      <c r="G1000" s="600"/>
      <c r="H1000" s="581">
        <f t="shared" si="77"/>
        <v>0</v>
      </c>
      <c r="I1000" s="431">
        <f t="shared" si="76"/>
        <v>0</v>
      </c>
      <c r="J1000" s="431"/>
      <c r="K1000" s="431">
        <f t="shared" si="74"/>
        <v>0</v>
      </c>
      <c r="L1000" s="333"/>
      <c r="M1000" s="431"/>
      <c r="N1000" s="349"/>
    </row>
    <row r="1001" spans="1:14" ht="21" x14ac:dyDescent="0.2">
      <c r="A1001" s="595" t="s">
        <v>2249</v>
      </c>
      <c r="B1001" s="594"/>
      <c r="C1001" s="579"/>
      <c r="D1001" s="595" t="s">
        <v>1488</v>
      </c>
      <c r="E1001" s="594" t="s">
        <v>18</v>
      </c>
      <c r="F1001" s="596">
        <v>16</v>
      </c>
      <c r="G1001" s="600"/>
      <c r="H1001" s="581">
        <f t="shared" si="77"/>
        <v>0</v>
      </c>
      <c r="I1001" s="431">
        <f t="shared" si="76"/>
        <v>0</v>
      </c>
      <c r="J1001" s="431"/>
      <c r="K1001" s="431">
        <f t="shared" si="74"/>
        <v>0</v>
      </c>
      <c r="L1001" s="333"/>
      <c r="M1001" s="431"/>
      <c r="N1001" s="349"/>
    </row>
    <row r="1002" spans="1:14" x14ac:dyDescent="0.2">
      <c r="A1002" s="595" t="s">
        <v>2250</v>
      </c>
      <c r="B1002" s="594"/>
      <c r="C1002" s="579"/>
      <c r="D1002" s="595" t="s">
        <v>695</v>
      </c>
      <c r="E1002" s="594" t="s">
        <v>18</v>
      </c>
      <c r="F1002" s="596">
        <v>16</v>
      </c>
      <c r="G1002" s="600"/>
      <c r="H1002" s="581">
        <f t="shared" si="77"/>
        <v>0</v>
      </c>
      <c r="I1002" s="431">
        <f t="shared" si="76"/>
        <v>0</v>
      </c>
      <c r="J1002" s="431"/>
      <c r="K1002" s="431">
        <f t="shared" si="74"/>
        <v>0</v>
      </c>
      <c r="L1002" s="333"/>
      <c r="M1002" s="431"/>
      <c r="N1002" s="349"/>
    </row>
    <row r="1003" spans="1:14" x14ac:dyDescent="0.2">
      <c r="A1003" s="595" t="s">
        <v>2251</v>
      </c>
      <c r="B1003" s="594"/>
      <c r="C1003" s="579"/>
      <c r="D1003" s="595" t="s">
        <v>1489</v>
      </c>
      <c r="E1003" s="594" t="s">
        <v>18</v>
      </c>
      <c r="F1003" s="596">
        <v>8</v>
      </c>
      <c r="G1003" s="600"/>
      <c r="H1003" s="581">
        <f t="shared" si="77"/>
        <v>0</v>
      </c>
      <c r="I1003" s="431">
        <f t="shared" si="76"/>
        <v>0</v>
      </c>
      <c r="J1003" s="431"/>
      <c r="K1003" s="431">
        <f t="shared" si="74"/>
        <v>0</v>
      </c>
      <c r="L1003" s="333"/>
      <c r="M1003" s="431"/>
      <c r="N1003" s="349"/>
    </row>
    <row r="1004" spans="1:14" ht="21" x14ac:dyDescent="0.2">
      <c r="A1004" s="595" t="s">
        <v>2252</v>
      </c>
      <c r="B1004" s="594"/>
      <c r="C1004" s="579"/>
      <c r="D1004" s="595" t="s">
        <v>1490</v>
      </c>
      <c r="E1004" s="594" t="s">
        <v>49</v>
      </c>
      <c r="F1004" s="596">
        <v>0.5</v>
      </c>
      <c r="G1004" s="600"/>
      <c r="H1004" s="581">
        <f t="shared" si="77"/>
        <v>0</v>
      </c>
      <c r="I1004" s="431">
        <f t="shared" si="76"/>
        <v>0</v>
      </c>
      <c r="J1004" s="431"/>
      <c r="K1004" s="431">
        <f t="shared" ref="K1004:K1064" si="78">H1004</f>
        <v>0</v>
      </c>
      <c r="L1004" s="333"/>
      <c r="M1004" s="431"/>
      <c r="N1004" s="349"/>
    </row>
    <row r="1005" spans="1:14" ht="21" x14ac:dyDescent="0.2">
      <c r="A1005" s="595" t="s">
        <v>2253</v>
      </c>
      <c r="B1005" s="594"/>
      <c r="C1005" s="579"/>
      <c r="D1005" s="595" t="s">
        <v>1491</v>
      </c>
      <c r="E1005" s="594" t="s">
        <v>18</v>
      </c>
      <c r="F1005" s="596">
        <v>1</v>
      </c>
      <c r="G1005" s="600"/>
      <c r="H1005" s="581">
        <f t="shared" si="77"/>
        <v>0</v>
      </c>
      <c r="I1005" s="431">
        <f t="shared" si="76"/>
        <v>0</v>
      </c>
      <c r="J1005" s="431"/>
      <c r="K1005" s="431">
        <f t="shared" si="78"/>
        <v>0</v>
      </c>
      <c r="L1005" s="333"/>
      <c r="M1005" s="431"/>
      <c r="N1005" s="349"/>
    </row>
    <row r="1006" spans="1:14" ht="21" x14ac:dyDescent="0.2">
      <c r="A1006" s="595" t="s">
        <v>2254</v>
      </c>
      <c r="B1006" s="594"/>
      <c r="C1006" s="579"/>
      <c r="D1006" s="595" t="s">
        <v>1492</v>
      </c>
      <c r="E1006" s="594" t="s">
        <v>18</v>
      </c>
      <c r="F1006" s="596">
        <v>50</v>
      </c>
      <c r="G1006" s="596"/>
      <c r="H1006" s="581">
        <f t="shared" si="77"/>
        <v>0</v>
      </c>
      <c r="I1006" s="431">
        <f t="shared" si="76"/>
        <v>0</v>
      </c>
      <c r="J1006" s="431"/>
      <c r="K1006" s="431">
        <f t="shared" si="78"/>
        <v>0</v>
      </c>
      <c r="L1006" s="333"/>
      <c r="M1006" s="431"/>
      <c r="N1006" s="349"/>
    </row>
    <row r="1007" spans="1:14" ht="21" x14ac:dyDescent="0.2">
      <c r="A1007" s="595" t="s">
        <v>2255</v>
      </c>
      <c r="B1007" s="594"/>
      <c r="C1007" s="579"/>
      <c r="D1007" s="595" t="s">
        <v>698</v>
      </c>
      <c r="E1007" s="594" t="s">
        <v>18</v>
      </c>
      <c r="F1007" s="596">
        <v>110</v>
      </c>
      <c r="G1007" s="596"/>
      <c r="H1007" s="581">
        <f t="shared" si="77"/>
        <v>0</v>
      </c>
      <c r="I1007" s="431">
        <f t="shared" si="76"/>
        <v>0</v>
      </c>
      <c r="J1007" s="431"/>
      <c r="K1007" s="431">
        <f t="shared" si="78"/>
        <v>0</v>
      </c>
      <c r="L1007" s="333"/>
      <c r="M1007" s="431"/>
      <c r="N1007" s="349"/>
    </row>
    <row r="1008" spans="1:14" ht="31.5" x14ac:dyDescent="0.2">
      <c r="A1008" s="595" t="s">
        <v>2256</v>
      </c>
      <c r="B1008" s="603" t="str">
        <f>'CPU - ELETRICA'!B181</f>
        <v>CCU-E-23</v>
      </c>
      <c r="C1008" s="579" t="s">
        <v>902</v>
      </c>
      <c r="D1008" s="580" t="s">
        <v>699</v>
      </c>
      <c r="E1008" s="599" t="s">
        <v>18</v>
      </c>
      <c r="F1008" s="600">
        <v>1</v>
      </c>
      <c r="G1008" s="596">
        <f>'CPU - ELETRICA'!G186</f>
        <v>0</v>
      </c>
      <c r="H1008" s="581">
        <f t="shared" si="77"/>
        <v>0</v>
      </c>
      <c r="I1008" s="431">
        <f t="shared" si="76"/>
        <v>0</v>
      </c>
      <c r="J1008" s="431"/>
      <c r="K1008" s="431">
        <f t="shared" si="78"/>
        <v>0</v>
      </c>
      <c r="L1008" s="333"/>
      <c r="M1008" s="431"/>
      <c r="N1008" s="349"/>
    </row>
    <row r="1009" spans="1:14" ht="21" x14ac:dyDescent="0.2">
      <c r="A1009" s="801"/>
      <c r="B1009" s="801"/>
      <c r="C1009" s="801"/>
      <c r="D1009" s="802" t="s">
        <v>1472</v>
      </c>
      <c r="E1009" s="801"/>
      <c r="F1009" s="803"/>
      <c r="G1009" s="804" t="str">
        <f>IF(B1009&lt;&gt;"",IF(#REF!="NÃO ENCONTRADO",H1009,#REF!),"")</f>
        <v/>
      </c>
      <c r="H1009" s="804">
        <f>SUM(H982:H1008)</f>
        <v>0</v>
      </c>
      <c r="I1009" s="431"/>
      <c r="J1009" s="431"/>
      <c r="K1009" s="431"/>
      <c r="L1009" s="333"/>
      <c r="M1009" s="431"/>
      <c r="N1009" s="349"/>
    </row>
    <row r="1010" spans="1:14" ht="15" x14ac:dyDescent="0.2">
      <c r="A1010" s="827" t="s">
        <v>2257</v>
      </c>
      <c r="B1010" s="824"/>
      <c r="C1010" s="824"/>
      <c r="D1010" s="828" t="s">
        <v>1495</v>
      </c>
      <c r="E1010" s="824"/>
      <c r="F1010" s="826"/>
      <c r="G1010" s="826" t="str">
        <f>IF(B1010&lt;&gt;"",IF(#REF!="NÃO ENCONTRADO",#REF!,#REF!),"")</f>
        <v/>
      </c>
      <c r="H1010" s="826"/>
      <c r="I1010" s="431">
        <f t="shared" si="76"/>
        <v>0</v>
      </c>
      <c r="J1010" s="431"/>
      <c r="K1010" s="431">
        <f t="shared" si="78"/>
        <v>0</v>
      </c>
      <c r="L1010" s="333"/>
      <c r="M1010" s="431"/>
      <c r="N1010" s="349"/>
    </row>
    <row r="1011" spans="1:14" ht="15" x14ac:dyDescent="0.2">
      <c r="A1011" s="829" t="s">
        <v>2258</v>
      </c>
      <c r="B1011" s="830"/>
      <c r="C1011" s="830"/>
      <c r="D1011" s="831" t="s">
        <v>1496</v>
      </c>
      <c r="E1011" s="830"/>
      <c r="F1011" s="832"/>
      <c r="G1011" s="832" t="str">
        <f>IF(B1011&lt;&gt;"",IF(#REF!="NÃO ENCONTRADO",#REF!,#REF!),"")</f>
        <v/>
      </c>
      <c r="H1011" s="832"/>
      <c r="I1011" s="431">
        <f t="shared" si="76"/>
        <v>0</v>
      </c>
      <c r="J1011" s="431"/>
      <c r="K1011" s="431">
        <f t="shared" si="78"/>
        <v>0</v>
      </c>
      <c r="L1011" s="333"/>
      <c r="M1011" s="431"/>
      <c r="N1011" s="349"/>
    </row>
    <row r="1012" spans="1:14" x14ac:dyDescent="0.2">
      <c r="A1012" s="595" t="s">
        <v>2259</v>
      </c>
      <c r="B1012" s="594"/>
      <c r="C1012" s="579"/>
      <c r="D1012" s="595" t="s">
        <v>1497</v>
      </c>
      <c r="E1012" s="594" t="s">
        <v>18</v>
      </c>
      <c r="F1012" s="596">
        <v>30</v>
      </c>
      <c r="G1012" s="596"/>
      <c r="H1012" s="581">
        <f t="shared" ref="H1012:H1043" si="79">F1012*G1012</f>
        <v>0</v>
      </c>
      <c r="I1012" s="431">
        <f t="shared" si="76"/>
        <v>0</v>
      </c>
      <c r="J1012" s="431"/>
      <c r="K1012" s="431">
        <f t="shared" si="78"/>
        <v>0</v>
      </c>
      <c r="L1012" s="333"/>
      <c r="M1012" s="431"/>
      <c r="N1012" s="349"/>
    </row>
    <row r="1013" spans="1:14" x14ac:dyDescent="0.2">
      <c r="A1013" s="595" t="s">
        <v>2260</v>
      </c>
      <c r="B1013" s="594"/>
      <c r="C1013" s="579"/>
      <c r="D1013" s="595" t="s">
        <v>1498</v>
      </c>
      <c r="E1013" s="594" t="s">
        <v>18</v>
      </c>
      <c r="F1013" s="596">
        <v>50</v>
      </c>
      <c r="G1013" s="600"/>
      <c r="H1013" s="581">
        <f t="shared" si="79"/>
        <v>0</v>
      </c>
      <c r="I1013" s="431">
        <f t="shared" si="76"/>
        <v>0</v>
      </c>
      <c r="J1013" s="431"/>
      <c r="K1013" s="431">
        <f t="shared" si="78"/>
        <v>0</v>
      </c>
      <c r="L1013" s="333"/>
      <c r="M1013" s="431"/>
      <c r="N1013" s="349"/>
    </row>
    <row r="1014" spans="1:14" ht="21" x14ac:dyDescent="0.2">
      <c r="A1014" s="595" t="s">
        <v>2261</v>
      </c>
      <c r="B1014" s="594"/>
      <c r="C1014" s="579"/>
      <c r="D1014" s="595" t="s">
        <v>1499</v>
      </c>
      <c r="E1014" s="594" t="s">
        <v>18</v>
      </c>
      <c r="F1014" s="596">
        <v>82</v>
      </c>
      <c r="G1014" s="600"/>
      <c r="H1014" s="581">
        <f t="shared" si="79"/>
        <v>0</v>
      </c>
      <c r="I1014" s="431">
        <f t="shared" si="76"/>
        <v>0</v>
      </c>
      <c r="J1014" s="431"/>
      <c r="K1014" s="431">
        <f t="shared" si="78"/>
        <v>0</v>
      </c>
      <c r="L1014" s="333"/>
      <c r="M1014" s="431"/>
      <c r="N1014" s="349"/>
    </row>
    <row r="1015" spans="1:14" ht="21" x14ac:dyDescent="0.2">
      <c r="A1015" s="595" t="s">
        <v>2262</v>
      </c>
      <c r="B1015" s="594"/>
      <c r="C1015" s="579"/>
      <c r="D1015" s="595" t="s">
        <v>1500</v>
      </c>
      <c r="E1015" s="594" t="s">
        <v>18</v>
      </c>
      <c r="F1015" s="596">
        <v>40</v>
      </c>
      <c r="G1015" s="600"/>
      <c r="H1015" s="581">
        <f t="shared" si="79"/>
        <v>0</v>
      </c>
      <c r="I1015" s="431">
        <f t="shared" si="76"/>
        <v>0</v>
      </c>
      <c r="J1015" s="431"/>
      <c r="K1015" s="431">
        <f t="shared" si="78"/>
        <v>0</v>
      </c>
      <c r="L1015" s="333"/>
      <c r="M1015" s="431"/>
      <c r="N1015" s="349"/>
    </row>
    <row r="1016" spans="1:14" ht="21" x14ac:dyDescent="0.2">
      <c r="A1016" s="595" t="s">
        <v>2263</v>
      </c>
      <c r="B1016" s="594"/>
      <c r="C1016" s="579"/>
      <c r="D1016" s="595" t="s">
        <v>1501</v>
      </c>
      <c r="E1016" s="594" t="s">
        <v>18</v>
      </c>
      <c r="F1016" s="596">
        <v>2</v>
      </c>
      <c r="G1016" s="885"/>
      <c r="H1016" s="581">
        <f t="shared" si="79"/>
        <v>0</v>
      </c>
      <c r="I1016" s="431">
        <f t="shared" si="76"/>
        <v>0</v>
      </c>
      <c r="J1016" s="431"/>
      <c r="K1016" s="431">
        <f t="shared" si="78"/>
        <v>0</v>
      </c>
      <c r="L1016" s="333"/>
      <c r="M1016" s="431"/>
      <c r="N1016" s="349"/>
    </row>
    <row r="1017" spans="1:14" ht="21" x14ac:dyDescent="0.2">
      <c r="A1017" s="595" t="s">
        <v>2264</v>
      </c>
      <c r="B1017" s="594"/>
      <c r="C1017" s="579"/>
      <c r="D1017" s="595" t="s">
        <v>1502</v>
      </c>
      <c r="E1017" s="594" t="s">
        <v>18</v>
      </c>
      <c r="F1017" s="596">
        <v>6</v>
      </c>
      <c r="G1017" s="600"/>
      <c r="H1017" s="581">
        <f t="shared" si="79"/>
        <v>0</v>
      </c>
      <c r="I1017" s="431">
        <f t="shared" si="76"/>
        <v>0</v>
      </c>
      <c r="J1017" s="431"/>
      <c r="K1017" s="431">
        <f t="shared" si="78"/>
        <v>0</v>
      </c>
      <c r="L1017" s="333"/>
      <c r="M1017" s="431"/>
      <c r="N1017" s="349"/>
    </row>
    <row r="1018" spans="1:14" ht="21" x14ac:dyDescent="0.2">
      <c r="A1018" s="595" t="s">
        <v>2265</v>
      </c>
      <c r="B1018" s="594"/>
      <c r="C1018" s="579"/>
      <c r="D1018" s="595" t="s">
        <v>1503</v>
      </c>
      <c r="E1018" s="594" t="s">
        <v>18</v>
      </c>
      <c r="F1018" s="596">
        <v>2</v>
      </c>
      <c r="G1018" s="600"/>
      <c r="H1018" s="581">
        <f t="shared" si="79"/>
        <v>0</v>
      </c>
      <c r="I1018" s="431">
        <f t="shared" si="76"/>
        <v>0</v>
      </c>
      <c r="J1018" s="431"/>
      <c r="K1018" s="431">
        <f t="shared" si="78"/>
        <v>0</v>
      </c>
      <c r="L1018" s="333"/>
      <c r="M1018" s="431"/>
      <c r="N1018" s="349"/>
    </row>
    <row r="1019" spans="1:14" x14ac:dyDescent="0.2">
      <c r="A1019" s="595" t="s">
        <v>2266</v>
      </c>
      <c r="B1019" s="594"/>
      <c r="C1019" s="579"/>
      <c r="D1019" s="595" t="s">
        <v>1504</v>
      </c>
      <c r="E1019" s="594" t="s">
        <v>30</v>
      </c>
      <c r="F1019" s="596">
        <v>300</v>
      </c>
      <c r="G1019" s="600"/>
      <c r="H1019" s="581">
        <f t="shared" si="79"/>
        <v>0</v>
      </c>
      <c r="I1019" s="431">
        <f t="shared" si="76"/>
        <v>0</v>
      </c>
      <c r="J1019" s="431"/>
      <c r="K1019" s="431">
        <f t="shared" si="78"/>
        <v>0</v>
      </c>
      <c r="L1019" s="333"/>
      <c r="M1019" s="431"/>
      <c r="N1019" s="349"/>
    </row>
    <row r="1020" spans="1:14" ht="21" x14ac:dyDescent="0.2">
      <c r="A1020" s="595" t="s">
        <v>2267</v>
      </c>
      <c r="B1020" s="594"/>
      <c r="C1020" s="579"/>
      <c r="D1020" s="595" t="s">
        <v>1505</v>
      </c>
      <c r="E1020" s="594" t="s">
        <v>18</v>
      </c>
      <c r="F1020" s="596">
        <v>2</v>
      </c>
      <c r="G1020" s="600"/>
      <c r="H1020" s="581">
        <f t="shared" si="79"/>
        <v>0</v>
      </c>
      <c r="I1020" s="431">
        <f t="shared" si="76"/>
        <v>0</v>
      </c>
      <c r="J1020" s="431"/>
      <c r="K1020" s="431">
        <f t="shared" si="78"/>
        <v>0</v>
      </c>
      <c r="L1020" s="333"/>
      <c r="M1020" s="431"/>
      <c r="N1020" s="349"/>
    </row>
    <row r="1021" spans="1:14" x14ac:dyDescent="0.2">
      <c r="A1021" s="595" t="s">
        <v>2268</v>
      </c>
      <c r="B1021" s="594"/>
      <c r="C1021" s="579"/>
      <c r="D1021" s="595" t="s">
        <v>1507</v>
      </c>
      <c r="E1021" s="594" t="s">
        <v>18</v>
      </c>
      <c r="F1021" s="596">
        <v>12</v>
      </c>
      <c r="G1021" s="600"/>
      <c r="H1021" s="581">
        <f t="shared" si="79"/>
        <v>0</v>
      </c>
      <c r="I1021" s="431">
        <f t="shared" si="76"/>
        <v>0</v>
      </c>
      <c r="J1021" s="431"/>
      <c r="K1021" s="431">
        <f t="shared" si="78"/>
        <v>0</v>
      </c>
      <c r="L1021" s="333"/>
      <c r="M1021" s="431"/>
      <c r="N1021" s="349"/>
    </row>
    <row r="1022" spans="1:14" x14ac:dyDescent="0.2">
      <c r="A1022" s="595" t="s">
        <v>2269</v>
      </c>
      <c r="B1022" s="594"/>
      <c r="C1022" s="579"/>
      <c r="D1022" s="595" t="s">
        <v>1508</v>
      </c>
      <c r="E1022" s="594" t="s">
        <v>18</v>
      </c>
      <c r="F1022" s="596">
        <v>1</v>
      </c>
      <c r="G1022" s="600"/>
      <c r="H1022" s="581">
        <f t="shared" si="79"/>
        <v>0</v>
      </c>
      <c r="I1022" s="431">
        <f t="shared" si="76"/>
        <v>0</v>
      </c>
      <c r="J1022" s="431"/>
      <c r="K1022" s="431">
        <f t="shared" si="78"/>
        <v>0</v>
      </c>
      <c r="L1022" s="333"/>
      <c r="M1022" s="431"/>
      <c r="N1022" s="349"/>
    </row>
    <row r="1023" spans="1:14" ht="21" x14ac:dyDescent="0.2">
      <c r="A1023" s="595" t="s">
        <v>2270</v>
      </c>
      <c r="B1023" s="594"/>
      <c r="C1023" s="579"/>
      <c r="D1023" s="595" t="s">
        <v>1509</v>
      </c>
      <c r="E1023" s="594" t="s">
        <v>18</v>
      </c>
      <c r="F1023" s="596">
        <v>2</v>
      </c>
      <c r="G1023" s="600"/>
      <c r="H1023" s="581">
        <f t="shared" si="79"/>
        <v>0</v>
      </c>
      <c r="I1023" s="431">
        <f t="shared" si="76"/>
        <v>0</v>
      </c>
      <c r="J1023" s="431"/>
      <c r="K1023" s="431">
        <f t="shared" si="78"/>
        <v>0</v>
      </c>
      <c r="L1023" s="333"/>
      <c r="M1023" s="431"/>
      <c r="N1023" s="349"/>
    </row>
    <row r="1024" spans="1:14" ht="21" x14ac:dyDescent="0.2">
      <c r="A1024" s="595" t="s">
        <v>2271</v>
      </c>
      <c r="B1024" s="594"/>
      <c r="C1024" s="579"/>
      <c r="D1024" s="595" t="s">
        <v>1510</v>
      </c>
      <c r="E1024" s="594" t="s">
        <v>18</v>
      </c>
      <c r="F1024" s="596">
        <v>1</v>
      </c>
      <c r="G1024" s="600"/>
      <c r="H1024" s="581">
        <f t="shared" si="79"/>
        <v>0</v>
      </c>
      <c r="I1024" s="431">
        <f t="shared" si="76"/>
        <v>0</v>
      </c>
      <c r="J1024" s="431"/>
      <c r="K1024" s="431">
        <f t="shared" si="78"/>
        <v>0</v>
      </c>
      <c r="L1024" s="333"/>
      <c r="M1024" s="431"/>
      <c r="N1024" s="349"/>
    </row>
    <row r="1025" spans="1:14" ht="31.5" x14ac:dyDescent="0.2">
      <c r="A1025" s="595" t="s">
        <v>2272</v>
      </c>
      <c r="B1025" s="594"/>
      <c r="C1025" s="579"/>
      <c r="D1025" s="595" t="s">
        <v>1511</v>
      </c>
      <c r="E1025" s="594" t="s">
        <v>30</v>
      </c>
      <c r="F1025" s="596">
        <v>60</v>
      </c>
      <c r="G1025" s="596"/>
      <c r="H1025" s="581">
        <f t="shared" si="79"/>
        <v>0</v>
      </c>
      <c r="I1025" s="431">
        <f t="shared" si="76"/>
        <v>0</v>
      </c>
      <c r="J1025" s="431"/>
      <c r="K1025" s="431">
        <f t="shared" si="78"/>
        <v>0</v>
      </c>
      <c r="L1025" s="333"/>
      <c r="M1025" s="431"/>
      <c r="N1025" s="349"/>
    </row>
    <row r="1026" spans="1:14" ht="31.5" x14ac:dyDescent="0.2">
      <c r="A1026" s="595" t="s">
        <v>2273</v>
      </c>
      <c r="B1026" s="594"/>
      <c r="C1026" s="579"/>
      <c r="D1026" s="595" t="s">
        <v>1512</v>
      </c>
      <c r="E1026" s="594" t="s">
        <v>30</v>
      </c>
      <c r="F1026" s="596">
        <v>20</v>
      </c>
      <c r="G1026" s="596"/>
      <c r="H1026" s="581">
        <f t="shared" si="79"/>
        <v>0</v>
      </c>
      <c r="I1026" s="431">
        <f t="shared" si="76"/>
        <v>0</v>
      </c>
      <c r="J1026" s="431"/>
      <c r="K1026" s="431">
        <f t="shared" si="78"/>
        <v>0</v>
      </c>
      <c r="L1026" s="333"/>
      <c r="M1026" s="431"/>
      <c r="N1026" s="349"/>
    </row>
    <row r="1027" spans="1:14" ht="31.5" x14ac:dyDescent="0.2">
      <c r="A1027" s="595" t="s">
        <v>2274</v>
      </c>
      <c r="B1027" s="594"/>
      <c r="C1027" s="579"/>
      <c r="D1027" s="595" t="s">
        <v>1513</v>
      </c>
      <c r="E1027" s="594" t="s">
        <v>30</v>
      </c>
      <c r="F1027" s="596">
        <v>10</v>
      </c>
      <c r="G1027" s="600"/>
      <c r="H1027" s="581">
        <f t="shared" si="79"/>
        <v>0</v>
      </c>
      <c r="I1027" s="431">
        <f t="shared" si="76"/>
        <v>0</v>
      </c>
      <c r="J1027" s="431"/>
      <c r="K1027" s="431">
        <f t="shared" si="78"/>
        <v>0</v>
      </c>
      <c r="L1027" s="333"/>
      <c r="M1027" s="431"/>
      <c r="N1027" s="349"/>
    </row>
    <row r="1028" spans="1:14" ht="21" x14ac:dyDescent="0.2">
      <c r="A1028" s="595" t="s">
        <v>2275</v>
      </c>
      <c r="B1028" s="594"/>
      <c r="C1028" s="579"/>
      <c r="D1028" s="595" t="s">
        <v>1514</v>
      </c>
      <c r="E1028" s="594" t="s">
        <v>1515</v>
      </c>
      <c r="F1028" s="596">
        <v>1</v>
      </c>
      <c r="G1028" s="600"/>
      <c r="H1028" s="581">
        <f t="shared" si="79"/>
        <v>0</v>
      </c>
      <c r="I1028" s="431">
        <f t="shared" si="76"/>
        <v>0</v>
      </c>
      <c r="J1028" s="431"/>
      <c r="K1028" s="431">
        <f t="shared" si="78"/>
        <v>0</v>
      </c>
      <c r="L1028" s="333"/>
      <c r="M1028" s="431"/>
      <c r="N1028" s="349"/>
    </row>
    <row r="1029" spans="1:14" ht="21" x14ac:dyDescent="0.2">
      <c r="A1029" s="595" t="s">
        <v>2276</v>
      </c>
      <c r="B1029" s="594"/>
      <c r="C1029" s="579"/>
      <c r="D1029" s="595" t="s">
        <v>1510</v>
      </c>
      <c r="E1029" s="594" t="s">
        <v>18</v>
      </c>
      <c r="F1029" s="596">
        <v>1</v>
      </c>
      <c r="G1029" s="600"/>
      <c r="H1029" s="581">
        <f t="shared" si="79"/>
        <v>0</v>
      </c>
      <c r="I1029" s="431">
        <f t="shared" si="76"/>
        <v>0</v>
      </c>
      <c r="J1029" s="431"/>
      <c r="K1029" s="431">
        <f t="shared" si="78"/>
        <v>0</v>
      </c>
      <c r="L1029" s="333"/>
      <c r="M1029" s="431"/>
      <c r="N1029" s="349"/>
    </row>
    <row r="1030" spans="1:14" ht="21" x14ac:dyDescent="0.2">
      <c r="A1030" s="595" t="s">
        <v>2277</v>
      </c>
      <c r="B1030" s="594"/>
      <c r="C1030" s="579"/>
      <c r="D1030" s="595" t="s">
        <v>1516</v>
      </c>
      <c r="E1030" s="594" t="s">
        <v>1515</v>
      </c>
      <c r="F1030" s="596">
        <v>1</v>
      </c>
      <c r="G1030" s="600"/>
      <c r="H1030" s="581">
        <f t="shared" si="79"/>
        <v>0</v>
      </c>
      <c r="I1030" s="431">
        <f t="shared" si="76"/>
        <v>0</v>
      </c>
      <c r="J1030" s="431"/>
      <c r="K1030" s="431">
        <f t="shared" si="78"/>
        <v>0</v>
      </c>
      <c r="L1030" s="333"/>
      <c r="M1030" s="431"/>
      <c r="N1030" s="349"/>
    </row>
    <row r="1031" spans="1:14" ht="21" x14ac:dyDescent="0.2">
      <c r="A1031" s="595" t="s">
        <v>2278</v>
      </c>
      <c r="B1031" s="594"/>
      <c r="C1031" s="579"/>
      <c r="D1031" s="595" t="s">
        <v>1517</v>
      </c>
      <c r="E1031" s="594" t="s">
        <v>18</v>
      </c>
      <c r="F1031" s="596">
        <v>1</v>
      </c>
      <c r="G1031" s="600"/>
      <c r="H1031" s="581">
        <f t="shared" si="79"/>
        <v>0</v>
      </c>
      <c r="I1031" s="431">
        <f t="shared" si="76"/>
        <v>0</v>
      </c>
      <c r="J1031" s="431"/>
      <c r="K1031" s="431">
        <f t="shared" si="78"/>
        <v>0</v>
      </c>
      <c r="L1031" s="333"/>
      <c r="M1031" s="431"/>
      <c r="N1031" s="349"/>
    </row>
    <row r="1032" spans="1:14" ht="21" x14ac:dyDescent="0.2">
      <c r="A1032" s="595" t="s">
        <v>2279</v>
      </c>
      <c r="B1032" s="594"/>
      <c r="C1032" s="579"/>
      <c r="D1032" s="595" t="s">
        <v>1518</v>
      </c>
      <c r="E1032" s="594" t="s">
        <v>18</v>
      </c>
      <c r="F1032" s="596">
        <v>1</v>
      </c>
      <c r="G1032" s="600"/>
      <c r="H1032" s="581">
        <f t="shared" si="79"/>
        <v>0</v>
      </c>
      <c r="I1032" s="431">
        <f t="shared" si="76"/>
        <v>0</v>
      </c>
      <c r="J1032" s="431"/>
      <c r="K1032" s="431">
        <f t="shared" si="78"/>
        <v>0</v>
      </c>
      <c r="L1032" s="333"/>
      <c r="M1032" s="431"/>
      <c r="N1032" s="349"/>
    </row>
    <row r="1033" spans="1:14" ht="21" x14ac:dyDescent="0.2">
      <c r="A1033" s="595" t="s">
        <v>2280</v>
      </c>
      <c r="B1033" s="594"/>
      <c r="C1033" s="579"/>
      <c r="D1033" s="595" t="s">
        <v>1519</v>
      </c>
      <c r="E1033" s="594" t="s">
        <v>18</v>
      </c>
      <c r="F1033" s="596">
        <v>2</v>
      </c>
      <c r="G1033" s="600"/>
      <c r="H1033" s="581">
        <f t="shared" si="79"/>
        <v>0</v>
      </c>
      <c r="I1033" s="431">
        <f t="shared" si="76"/>
        <v>0</v>
      </c>
      <c r="J1033" s="431"/>
      <c r="K1033" s="431">
        <f t="shared" si="78"/>
        <v>0</v>
      </c>
      <c r="L1033" s="333"/>
      <c r="M1033" s="431"/>
      <c r="N1033" s="349"/>
    </row>
    <row r="1034" spans="1:14" x14ac:dyDescent="0.2">
      <c r="A1034" s="595" t="s">
        <v>2281</v>
      </c>
      <c r="B1034" s="594"/>
      <c r="C1034" s="579"/>
      <c r="D1034" s="595" t="s">
        <v>1520</v>
      </c>
      <c r="E1034" s="594" t="s">
        <v>18</v>
      </c>
      <c r="F1034" s="596">
        <v>3</v>
      </c>
      <c r="G1034" s="600"/>
      <c r="H1034" s="581">
        <f t="shared" si="79"/>
        <v>0</v>
      </c>
      <c r="I1034" s="431">
        <f t="shared" si="76"/>
        <v>0</v>
      </c>
      <c r="J1034" s="431"/>
      <c r="K1034" s="431">
        <f t="shared" si="78"/>
        <v>0</v>
      </c>
      <c r="L1034" s="333"/>
      <c r="M1034" s="431"/>
      <c r="N1034" s="349"/>
    </row>
    <row r="1035" spans="1:14" ht="21" x14ac:dyDescent="0.2">
      <c r="A1035" s="595" t="s">
        <v>2282</v>
      </c>
      <c r="B1035" s="594"/>
      <c r="C1035" s="579"/>
      <c r="D1035" s="595" t="s">
        <v>1521</v>
      </c>
      <c r="E1035" s="594" t="s">
        <v>18</v>
      </c>
      <c r="F1035" s="596">
        <v>3</v>
      </c>
      <c r="G1035" s="600"/>
      <c r="H1035" s="581">
        <f t="shared" si="79"/>
        <v>0</v>
      </c>
      <c r="I1035" s="431">
        <f t="shared" si="76"/>
        <v>0</v>
      </c>
      <c r="J1035" s="431"/>
      <c r="K1035" s="431">
        <f t="shared" si="78"/>
        <v>0</v>
      </c>
      <c r="L1035" s="333"/>
      <c r="M1035" s="431"/>
      <c r="N1035" s="349"/>
    </row>
    <row r="1036" spans="1:14" ht="31.5" x14ac:dyDescent="0.2">
      <c r="A1036" s="595" t="s">
        <v>2283</v>
      </c>
      <c r="B1036" s="594"/>
      <c r="C1036" s="579"/>
      <c r="D1036" s="595" t="s">
        <v>1522</v>
      </c>
      <c r="E1036" s="594" t="s">
        <v>18</v>
      </c>
      <c r="F1036" s="596">
        <v>2</v>
      </c>
      <c r="G1036" s="600"/>
      <c r="H1036" s="581">
        <f t="shared" si="79"/>
        <v>0</v>
      </c>
      <c r="I1036" s="431">
        <f t="shared" si="76"/>
        <v>0</v>
      </c>
      <c r="J1036" s="431"/>
      <c r="K1036" s="431">
        <f t="shared" si="78"/>
        <v>0</v>
      </c>
      <c r="L1036" s="333"/>
      <c r="M1036" s="431"/>
      <c r="N1036" s="349"/>
    </row>
    <row r="1037" spans="1:14" x14ac:dyDescent="0.2">
      <c r="A1037" s="595" t="s">
        <v>2284</v>
      </c>
      <c r="B1037" s="594"/>
      <c r="C1037" s="579"/>
      <c r="D1037" s="595" t="s">
        <v>1523</v>
      </c>
      <c r="E1037" s="594" t="s">
        <v>18</v>
      </c>
      <c r="F1037" s="596">
        <v>20</v>
      </c>
      <c r="G1037" s="600"/>
      <c r="H1037" s="581">
        <f t="shared" si="79"/>
        <v>0</v>
      </c>
      <c r="I1037" s="431">
        <f t="shared" ref="I1037:I1092" si="80">H1037</f>
        <v>0</v>
      </c>
      <c r="J1037" s="431"/>
      <c r="K1037" s="431">
        <f t="shared" si="78"/>
        <v>0</v>
      </c>
      <c r="L1037" s="333"/>
      <c r="M1037" s="431"/>
      <c r="N1037" s="349"/>
    </row>
    <row r="1038" spans="1:14" x14ac:dyDescent="0.2">
      <c r="A1038" s="595" t="s">
        <v>2285</v>
      </c>
      <c r="B1038" s="594"/>
      <c r="C1038" s="579"/>
      <c r="D1038" s="595" t="s">
        <v>1524</v>
      </c>
      <c r="E1038" s="594" t="s">
        <v>18</v>
      </c>
      <c r="F1038" s="596">
        <v>30</v>
      </c>
      <c r="G1038" s="600"/>
      <c r="H1038" s="581">
        <f t="shared" si="79"/>
        <v>0</v>
      </c>
      <c r="I1038" s="431">
        <f t="shared" si="80"/>
        <v>0</v>
      </c>
      <c r="J1038" s="431"/>
      <c r="K1038" s="431">
        <f t="shared" si="78"/>
        <v>0</v>
      </c>
      <c r="L1038" s="333"/>
      <c r="M1038" s="431"/>
      <c r="N1038" s="349"/>
    </row>
    <row r="1039" spans="1:14" x14ac:dyDescent="0.2">
      <c r="A1039" s="595" t="s">
        <v>2286</v>
      </c>
      <c r="B1039" s="594"/>
      <c r="C1039" s="579"/>
      <c r="D1039" s="595" t="s">
        <v>1525</v>
      </c>
      <c r="E1039" s="594" t="s">
        <v>18</v>
      </c>
      <c r="F1039" s="596">
        <v>8</v>
      </c>
      <c r="G1039" s="600"/>
      <c r="H1039" s="581">
        <f t="shared" si="79"/>
        <v>0</v>
      </c>
      <c r="I1039" s="431">
        <f t="shared" si="80"/>
        <v>0</v>
      </c>
      <c r="J1039" s="431"/>
      <c r="K1039" s="431">
        <f t="shared" si="78"/>
        <v>0</v>
      </c>
      <c r="L1039" s="333"/>
      <c r="M1039" s="431"/>
      <c r="N1039" s="349"/>
    </row>
    <row r="1040" spans="1:14" ht="31.5" x14ac:dyDescent="0.2">
      <c r="A1040" s="595" t="s">
        <v>2287</v>
      </c>
      <c r="B1040" s="594"/>
      <c r="C1040" s="579"/>
      <c r="D1040" s="595" t="s">
        <v>1526</v>
      </c>
      <c r="E1040" s="594" t="s">
        <v>18</v>
      </c>
      <c r="F1040" s="596">
        <v>1</v>
      </c>
      <c r="G1040" s="600"/>
      <c r="H1040" s="581">
        <f t="shared" si="79"/>
        <v>0</v>
      </c>
      <c r="I1040" s="431">
        <f t="shared" si="80"/>
        <v>0</v>
      </c>
      <c r="J1040" s="431"/>
      <c r="K1040" s="431">
        <f t="shared" si="78"/>
        <v>0</v>
      </c>
      <c r="L1040" s="333"/>
      <c r="M1040" s="431"/>
      <c r="N1040" s="349"/>
    </row>
    <row r="1041" spans="1:14" ht="31.5" x14ac:dyDescent="0.2">
      <c r="A1041" s="595" t="s">
        <v>2288</v>
      </c>
      <c r="B1041" s="594"/>
      <c r="C1041" s="579"/>
      <c r="D1041" s="595" t="s">
        <v>1527</v>
      </c>
      <c r="E1041" s="594" t="s">
        <v>18</v>
      </c>
      <c r="F1041" s="596">
        <v>1</v>
      </c>
      <c r="G1041" s="600"/>
      <c r="H1041" s="581">
        <f t="shared" si="79"/>
        <v>0</v>
      </c>
      <c r="I1041" s="431">
        <f t="shared" si="80"/>
        <v>0</v>
      </c>
      <c r="J1041" s="431"/>
      <c r="K1041" s="431">
        <f t="shared" si="78"/>
        <v>0</v>
      </c>
      <c r="L1041" s="333"/>
      <c r="M1041" s="431"/>
      <c r="N1041" s="349"/>
    </row>
    <row r="1042" spans="1:14" ht="31.5" x14ac:dyDescent="0.2">
      <c r="A1042" s="595" t="s">
        <v>2289</v>
      </c>
      <c r="B1042" s="603" t="str">
        <f>'CPU - ELETRICA'!B187</f>
        <v>CCU-E-24</v>
      </c>
      <c r="C1042" s="579" t="s">
        <v>902</v>
      </c>
      <c r="D1042" s="580" t="s">
        <v>1529</v>
      </c>
      <c r="E1042" s="833"/>
      <c r="F1042" s="600">
        <v>1</v>
      </c>
      <c r="G1042" s="600">
        <f>'CPU - ELETRICA'!G191</f>
        <v>0</v>
      </c>
      <c r="H1042" s="581">
        <f t="shared" si="79"/>
        <v>0</v>
      </c>
      <c r="I1042" s="431">
        <f t="shared" si="80"/>
        <v>0</v>
      </c>
      <c r="J1042" s="431"/>
      <c r="K1042" s="431">
        <f t="shared" si="78"/>
        <v>0</v>
      </c>
      <c r="L1042" s="333"/>
      <c r="M1042" s="431"/>
      <c r="N1042" s="349"/>
    </row>
    <row r="1043" spans="1:14" ht="31.5" x14ac:dyDescent="0.2">
      <c r="A1043" s="595" t="s">
        <v>2290</v>
      </c>
      <c r="B1043" s="603" t="str">
        <f>'CPU - ELETRICA'!B192</f>
        <v>CCU-E-173</v>
      </c>
      <c r="C1043" s="579" t="s">
        <v>902</v>
      </c>
      <c r="D1043" s="580" t="s">
        <v>1530</v>
      </c>
      <c r="E1043" s="833"/>
      <c r="F1043" s="600">
        <v>1</v>
      </c>
      <c r="G1043" s="600">
        <f>'CPU - ELETRICA'!G196</f>
        <v>0</v>
      </c>
      <c r="H1043" s="581">
        <f t="shared" si="79"/>
        <v>0</v>
      </c>
      <c r="I1043" s="431">
        <f t="shared" si="80"/>
        <v>0</v>
      </c>
      <c r="J1043" s="431"/>
      <c r="K1043" s="431">
        <f t="shared" si="78"/>
        <v>0</v>
      </c>
      <c r="L1043" s="333"/>
      <c r="M1043" s="431"/>
      <c r="N1043" s="349"/>
    </row>
    <row r="1044" spans="1:14" ht="21" x14ac:dyDescent="0.2">
      <c r="A1044" s="801"/>
      <c r="B1044" s="801"/>
      <c r="C1044" s="801"/>
      <c r="D1044" s="802" t="s">
        <v>1531</v>
      </c>
      <c r="E1044" s="801"/>
      <c r="F1044" s="803"/>
      <c r="G1044" s="804" t="str">
        <f>IF(B1044&lt;&gt;"",IF(#REF!="NÃO ENCONTRADO",H1044,#REF!),"")</f>
        <v/>
      </c>
      <c r="H1044" s="804">
        <f>SUM(H1012:H1043)</f>
        <v>0</v>
      </c>
      <c r="I1044" s="431"/>
      <c r="J1044" s="431"/>
      <c r="K1044" s="431"/>
      <c r="L1044" s="333"/>
      <c r="M1044" s="431"/>
      <c r="N1044" s="349"/>
    </row>
    <row r="1045" spans="1:14" ht="15" x14ac:dyDescent="0.2">
      <c r="A1045" s="831" t="s">
        <v>2291</v>
      </c>
      <c r="B1045" s="830"/>
      <c r="C1045" s="830"/>
      <c r="D1045" s="829" t="s">
        <v>34</v>
      </c>
      <c r="E1045" s="830"/>
      <c r="F1045" s="832"/>
      <c r="G1045" s="832" t="str">
        <f>IF(B1045&lt;&gt;"",IF(#REF!="NÃO ENCONTRADO",#REF!,#REF!),"")</f>
        <v/>
      </c>
      <c r="H1045" s="832"/>
      <c r="I1045" s="431">
        <f t="shared" si="80"/>
        <v>0</v>
      </c>
      <c r="J1045" s="431"/>
      <c r="K1045" s="431">
        <f t="shared" si="78"/>
        <v>0</v>
      </c>
      <c r="L1045" s="333"/>
      <c r="M1045" s="431"/>
      <c r="N1045" s="349"/>
    </row>
    <row r="1046" spans="1:14" x14ac:dyDescent="0.2">
      <c r="A1046" s="580" t="s">
        <v>2292</v>
      </c>
      <c r="B1046" s="599"/>
      <c r="C1046" s="579"/>
      <c r="D1046" s="580" t="s">
        <v>1532</v>
      </c>
      <c r="E1046" s="599" t="s">
        <v>18</v>
      </c>
      <c r="F1046" s="600">
        <v>6</v>
      </c>
      <c r="G1046" s="600"/>
      <c r="H1046" s="581">
        <f>F1046*G1046</f>
        <v>0</v>
      </c>
      <c r="I1046" s="431">
        <f t="shared" si="80"/>
        <v>0</v>
      </c>
      <c r="J1046" s="431"/>
      <c r="K1046" s="431">
        <f t="shared" si="78"/>
        <v>0</v>
      </c>
      <c r="L1046" s="333"/>
      <c r="M1046" s="431"/>
      <c r="N1046" s="349"/>
    </row>
    <row r="1047" spans="1:14" x14ac:dyDescent="0.2">
      <c r="A1047" s="580" t="s">
        <v>2293</v>
      </c>
      <c r="B1047" s="599"/>
      <c r="C1047" s="579"/>
      <c r="D1047" s="580" t="s">
        <v>1533</v>
      </c>
      <c r="E1047" s="599" t="s">
        <v>18</v>
      </c>
      <c r="F1047" s="600">
        <v>30</v>
      </c>
      <c r="G1047" s="600"/>
      <c r="H1047" s="581">
        <f>F1047*G1047</f>
        <v>0</v>
      </c>
      <c r="I1047" s="431">
        <f t="shared" si="80"/>
        <v>0</v>
      </c>
      <c r="J1047" s="431"/>
      <c r="K1047" s="431">
        <f t="shared" si="78"/>
        <v>0</v>
      </c>
      <c r="L1047" s="333"/>
      <c r="M1047" s="431"/>
      <c r="N1047" s="349"/>
    </row>
    <row r="1048" spans="1:14" x14ac:dyDescent="0.2">
      <c r="A1048" s="580" t="s">
        <v>2294</v>
      </c>
      <c r="B1048" s="599"/>
      <c r="C1048" s="579"/>
      <c r="D1048" s="580" t="s">
        <v>1534</v>
      </c>
      <c r="E1048" s="599" t="s">
        <v>18</v>
      </c>
      <c r="F1048" s="600">
        <v>6</v>
      </c>
      <c r="G1048" s="600"/>
      <c r="H1048" s="581">
        <f>F1048*G1048</f>
        <v>0</v>
      </c>
      <c r="I1048" s="431">
        <f t="shared" si="80"/>
        <v>0</v>
      </c>
      <c r="J1048" s="431"/>
      <c r="K1048" s="431">
        <f t="shared" si="78"/>
        <v>0</v>
      </c>
      <c r="L1048" s="333"/>
      <c r="M1048" s="431"/>
      <c r="N1048" s="349"/>
    </row>
    <row r="1049" spans="1:14" ht="15" x14ac:dyDescent="0.2">
      <c r="A1049" s="801"/>
      <c r="B1049" s="801"/>
      <c r="C1049" s="801"/>
      <c r="D1049" s="802" t="s">
        <v>1535</v>
      </c>
      <c r="E1049" s="801"/>
      <c r="F1049" s="803"/>
      <c r="G1049" s="834" t="str">
        <f>IF(B1049&lt;&gt;"",IF(#REF!="NÃO ENCONTRADO",H1049,#REF!),"")</f>
        <v/>
      </c>
      <c r="H1049" s="834">
        <f>SUM(H1046:H1048)</f>
        <v>0</v>
      </c>
      <c r="I1049" s="431"/>
      <c r="J1049" s="431"/>
      <c r="K1049" s="431"/>
      <c r="L1049" s="333"/>
      <c r="M1049" s="431"/>
      <c r="N1049" s="349"/>
    </row>
    <row r="1050" spans="1:14" ht="15.75" x14ac:dyDescent="0.2">
      <c r="A1050" s="835"/>
      <c r="B1050" s="835"/>
      <c r="C1050" s="835"/>
      <c r="D1050" s="836" t="s">
        <v>1536</v>
      </c>
      <c r="E1050" s="835"/>
      <c r="F1050" s="837"/>
      <c r="G1050" s="838" t="str">
        <f>IF(B1050&lt;&gt;"",IF(#REF!="NÃO ENCONTRADO",#REF!,#REF!),"")</f>
        <v/>
      </c>
      <c r="H1050" s="839">
        <f>H1044+H1009+H980+H945+H795+H589+H1049</f>
        <v>0</v>
      </c>
      <c r="I1050" s="431"/>
      <c r="J1050" s="431"/>
      <c r="K1050" s="431"/>
      <c r="L1050" s="333"/>
      <c r="M1050" s="431"/>
      <c r="N1050" s="349"/>
    </row>
    <row r="1051" spans="1:14" ht="15" x14ac:dyDescent="0.2">
      <c r="A1051" s="840"/>
      <c r="B1051" s="841"/>
      <c r="C1051" s="579"/>
      <c r="D1051" s="842"/>
      <c r="E1051" s="841"/>
      <c r="F1051" s="843"/>
      <c r="G1051" s="843" t="str">
        <f>IF(B1051&lt;&gt;"",IF(#REF!="NÃO ENCONTRADO",#REF!,#REF!),"")</f>
        <v/>
      </c>
      <c r="H1051" s="843"/>
      <c r="I1051" s="431">
        <f t="shared" si="80"/>
        <v>0</v>
      </c>
      <c r="J1051" s="431"/>
      <c r="K1051" s="431">
        <f t="shared" si="78"/>
        <v>0</v>
      </c>
      <c r="L1051" s="333"/>
      <c r="M1051" s="431"/>
      <c r="N1051" s="349"/>
    </row>
    <row r="1052" spans="1:14" ht="15" x14ac:dyDescent="0.2">
      <c r="A1052" s="844" t="s">
        <v>2295</v>
      </c>
      <c r="B1052" s="845"/>
      <c r="C1052" s="845"/>
      <c r="D1052" s="846" t="s">
        <v>1537</v>
      </c>
      <c r="E1052" s="845"/>
      <c r="F1052" s="847"/>
      <c r="G1052" s="847" t="str">
        <f>IF(B1052&lt;&gt;"",IF(#REF!="NÃO ENCONTRADO",#REF!,#REF!),"")</f>
        <v/>
      </c>
      <c r="H1052" s="847"/>
      <c r="I1052" s="431">
        <f t="shared" si="80"/>
        <v>0</v>
      </c>
      <c r="J1052" s="431"/>
      <c r="K1052" s="431">
        <f t="shared" si="78"/>
        <v>0</v>
      </c>
      <c r="L1052" s="333"/>
      <c r="M1052" s="431"/>
      <c r="N1052" s="349"/>
    </row>
    <row r="1053" spans="1:14" ht="15" x14ac:dyDescent="0.2">
      <c r="A1053" s="829" t="s">
        <v>2296</v>
      </c>
      <c r="B1053" s="830"/>
      <c r="C1053" s="830"/>
      <c r="D1053" s="829" t="s">
        <v>1538</v>
      </c>
      <c r="E1053" s="830"/>
      <c r="F1053" s="832"/>
      <c r="G1053" s="832" t="str">
        <f>IF(B1053&lt;&gt;"",IF(#REF!="NÃO ENCONTRADO",#REF!,#REF!),"")</f>
        <v/>
      </c>
      <c r="H1053" s="832"/>
      <c r="I1053" s="431">
        <f t="shared" si="80"/>
        <v>0</v>
      </c>
      <c r="J1053" s="431"/>
      <c r="K1053" s="431">
        <f t="shared" si="78"/>
        <v>0</v>
      </c>
      <c r="L1053" s="333"/>
      <c r="M1053" s="431"/>
      <c r="N1053" s="349"/>
    </row>
    <row r="1054" spans="1:14" ht="31.5" x14ac:dyDescent="0.2">
      <c r="A1054" s="595" t="s">
        <v>2297</v>
      </c>
      <c r="B1054" s="594"/>
      <c r="C1054" s="579"/>
      <c r="D1054" s="595" t="s">
        <v>1539</v>
      </c>
      <c r="E1054" s="594" t="s">
        <v>18</v>
      </c>
      <c r="F1054" s="596">
        <v>3</v>
      </c>
      <c r="G1054" s="596"/>
      <c r="H1054" s="581">
        <f>F1054*G1054</f>
        <v>0</v>
      </c>
      <c r="I1054" s="431"/>
      <c r="J1054" s="431">
        <f t="shared" ref="J1054:J1060" si="81">H1054</f>
        <v>0</v>
      </c>
      <c r="K1054" s="431">
        <f t="shared" si="78"/>
        <v>0</v>
      </c>
      <c r="L1054" s="333"/>
      <c r="M1054" s="431"/>
      <c r="N1054" s="349"/>
    </row>
    <row r="1055" spans="1:14" ht="31.5" x14ac:dyDescent="0.2">
      <c r="A1055" s="595" t="s">
        <v>2298</v>
      </c>
      <c r="B1055" s="594"/>
      <c r="C1055" s="579"/>
      <c r="D1055" s="595" t="s">
        <v>1540</v>
      </c>
      <c r="E1055" s="594" t="s">
        <v>18</v>
      </c>
      <c r="F1055" s="596">
        <v>1</v>
      </c>
      <c r="G1055" s="596"/>
      <c r="H1055" s="581">
        <f>F1055*G1055</f>
        <v>0</v>
      </c>
      <c r="I1055" s="431"/>
      <c r="J1055" s="431">
        <f t="shared" si="81"/>
        <v>0</v>
      </c>
      <c r="K1055" s="431">
        <f t="shared" si="78"/>
        <v>0</v>
      </c>
      <c r="L1055" s="333"/>
      <c r="M1055" s="431"/>
      <c r="N1055" s="349"/>
    </row>
    <row r="1056" spans="1:14" ht="31.5" x14ac:dyDescent="0.2">
      <c r="A1056" s="595" t="s">
        <v>2299</v>
      </c>
      <c r="B1056" s="594"/>
      <c r="C1056" s="579"/>
      <c r="D1056" s="595" t="s">
        <v>1541</v>
      </c>
      <c r="E1056" s="594" t="s">
        <v>18</v>
      </c>
      <c r="F1056" s="596">
        <v>5</v>
      </c>
      <c r="G1056" s="596"/>
      <c r="H1056" s="581">
        <f>F1056*G1056</f>
        <v>0</v>
      </c>
      <c r="I1056" s="431"/>
      <c r="J1056" s="431">
        <f t="shared" si="81"/>
        <v>0</v>
      </c>
      <c r="K1056" s="431">
        <f t="shared" si="78"/>
        <v>0</v>
      </c>
      <c r="L1056" s="333"/>
      <c r="M1056" s="431"/>
      <c r="N1056" s="349"/>
    </row>
    <row r="1057" spans="1:18" ht="31.5" x14ac:dyDescent="0.2">
      <c r="A1057" s="595" t="s">
        <v>2300</v>
      </c>
      <c r="B1057" s="594"/>
      <c r="C1057" s="579"/>
      <c r="D1057" s="595" t="s">
        <v>1542</v>
      </c>
      <c r="E1057" s="594" t="s">
        <v>18</v>
      </c>
      <c r="F1057" s="596">
        <v>8</v>
      </c>
      <c r="G1057" s="596"/>
      <c r="H1057" s="581">
        <f>F1057*G1057</f>
        <v>0</v>
      </c>
      <c r="I1057" s="431"/>
      <c r="J1057" s="431">
        <f t="shared" si="81"/>
        <v>0</v>
      </c>
      <c r="K1057" s="431">
        <f t="shared" si="78"/>
        <v>0</v>
      </c>
      <c r="L1057" s="333"/>
      <c r="M1057" s="431"/>
      <c r="N1057" s="349"/>
    </row>
    <row r="1058" spans="1:18" ht="31.5" x14ac:dyDescent="0.2">
      <c r="A1058" s="595" t="s">
        <v>2301</v>
      </c>
      <c r="B1058" s="594"/>
      <c r="C1058" s="579"/>
      <c r="D1058" s="595" t="s">
        <v>1543</v>
      </c>
      <c r="E1058" s="594" t="s">
        <v>18</v>
      </c>
      <c r="F1058" s="596">
        <v>4</v>
      </c>
      <c r="G1058" s="596"/>
      <c r="H1058" s="581">
        <f>F1058*G1058</f>
        <v>0</v>
      </c>
      <c r="I1058" s="431"/>
      <c r="J1058" s="431">
        <f t="shared" si="81"/>
        <v>0</v>
      </c>
      <c r="K1058" s="431">
        <f t="shared" si="78"/>
        <v>0</v>
      </c>
      <c r="L1058" s="333"/>
      <c r="M1058" s="431"/>
      <c r="N1058" s="349"/>
    </row>
    <row r="1059" spans="1:18" ht="15" x14ac:dyDescent="0.2">
      <c r="A1059" s="848"/>
      <c r="B1059" s="848"/>
      <c r="C1059" s="848"/>
      <c r="D1059" s="849" t="s">
        <v>1544</v>
      </c>
      <c r="E1059" s="848"/>
      <c r="F1059" s="850"/>
      <c r="G1059" s="851" t="str">
        <f>IF(B1059&lt;&gt;"",IF(#REF!="NÃO ENCONTRADO",H1059,#REF!),"")</f>
        <v/>
      </c>
      <c r="H1059" s="851">
        <f>SUM(H1054:H1058)</f>
        <v>0</v>
      </c>
      <c r="I1059" s="431"/>
      <c r="J1059" s="431"/>
      <c r="K1059" s="431"/>
      <c r="L1059" s="333"/>
      <c r="M1059" s="431"/>
      <c r="N1059" s="349"/>
    </row>
    <row r="1060" spans="1:18" ht="15" x14ac:dyDescent="0.2">
      <c r="A1060" s="831" t="s">
        <v>2302</v>
      </c>
      <c r="B1060" s="830"/>
      <c r="C1060" s="830"/>
      <c r="D1060" s="829" t="s">
        <v>1545</v>
      </c>
      <c r="E1060" s="830"/>
      <c r="F1060" s="832"/>
      <c r="G1060" s="832" t="str">
        <f>IF(B1060&lt;&gt;"",IF(#REF!="NÃO ENCONTRADO",#REF!,#REF!),"")</f>
        <v/>
      </c>
      <c r="H1060" s="832"/>
      <c r="I1060" s="431"/>
      <c r="J1060" s="431">
        <f t="shared" si="81"/>
        <v>0</v>
      </c>
      <c r="K1060" s="431">
        <f t="shared" si="78"/>
        <v>0</v>
      </c>
      <c r="L1060" s="333"/>
      <c r="M1060" s="431"/>
      <c r="N1060" s="349"/>
    </row>
    <row r="1061" spans="1:18" x14ac:dyDescent="0.2">
      <c r="A1061" s="580" t="s">
        <v>2303</v>
      </c>
      <c r="B1061" s="599" t="s">
        <v>691</v>
      </c>
      <c r="C1061" s="599" t="s">
        <v>2499</v>
      </c>
      <c r="D1061" s="580" t="s">
        <v>1546</v>
      </c>
      <c r="E1061" s="599" t="s">
        <v>18</v>
      </c>
      <c r="F1061" s="600">
        <v>1</v>
      </c>
      <c r="G1061" s="600"/>
      <c r="H1061" s="600">
        <f>G1061*F1061</f>
        <v>0</v>
      </c>
      <c r="I1061" s="431"/>
      <c r="J1061" s="431">
        <f>H1061</f>
        <v>0</v>
      </c>
      <c r="K1061" s="431">
        <f t="shared" si="78"/>
        <v>0</v>
      </c>
      <c r="L1061" s="333"/>
      <c r="M1061" s="431"/>
      <c r="N1061" s="349"/>
    </row>
    <row r="1062" spans="1:18" ht="15" x14ac:dyDescent="0.2">
      <c r="A1062" s="762"/>
      <c r="B1062" s="762"/>
      <c r="C1062" s="762"/>
      <c r="D1062" s="852" t="s">
        <v>1547</v>
      </c>
      <c r="E1062" s="762"/>
      <c r="F1062" s="853"/>
      <c r="G1062" s="854" t="str">
        <f>IF(B1062&lt;&gt;"",IF(#REF!="NÃO ENCONTRADO",H1062,#REF!),"")</f>
        <v/>
      </c>
      <c r="H1062" s="854">
        <f>H1061</f>
        <v>0</v>
      </c>
      <c r="I1062" s="431"/>
      <c r="J1062" s="431"/>
      <c r="K1062" s="431"/>
      <c r="L1062" s="333"/>
      <c r="M1062" s="431"/>
      <c r="N1062" s="349"/>
    </row>
    <row r="1063" spans="1:18" ht="15.75" x14ac:dyDescent="0.2">
      <c r="A1063" s="801"/>
      <c r="B1063" s="801"/>
      <c r="C1063" s="801"/>
      <c r="D1063" s="802" t="s">
        <v>1548</v>
      </c>
      <c r="E1063" s="801"/>
      <c r="F1063" s="803"/>
      <c r="G1063" s="834" t="str">
        <f>IF(B1063&lt;&gt;"",IF(#REF!="NÃO ENCONTRADO",#REF!,#REF!),"")</f>
        <v/>
      </c>
      <c r="H1063" s="839">
        <f>H1059+H1062</f>
        <v>0</v>
      </c>
      <c r="I1063" s="431"/>
      <c r="J1063" s="431"/>
      <c r="K1063" s="431"/>
      <c r="L1063" s="333"/>
      <c r="M1063" s="431"/>
      <c r="N1063" s="349"/>
    </row>
    <row r="1064" spans="1:18" ht="15" x14ac:dyDescent="0.25">
      <c r="A1064" s="855"/>
      <c r="B1064" s="254"/>
      <c r="C1064" s="579"/>
      <c r="D1064" s="254"/>
      <c r="E1064" s="254"/>
      <c r="F1064" s="856"/>
      <c r="G1064" s="856" t="str">
        <f>IF(B1064&lt;&gt;"",IF(#REF!="NÃO ENCONTRADO",#REF!,#REF!),"")</f>
        <v/>
      </c>
      <c r="H1064" s="856"/>
      <c r="I1064" s="431">
        <f t="shared" si="80"/>
        <v>0</v>
      </c>
      <c r="J1064" s="431"/>
      <c r="K1064" s="431">
        <f t="shared" si="78"/>
        <v>0</v>
      </c>
      <c r="L1064" s="333"/>
      <c r="M1064" s="431"/>
      <c r="N1064" s="349"/>
    </row>
    <row r="1065" spans="1:18" ht="21" x14ac:dyDescent="0.2">
      <c r="A1065" s="845"/>
      <c r="B1065" s="845"/>
      <c r="C1065" s="845"/>
      <c r="D1065" s="857" t="s">
        <v>1549</v>
      </c>
      <c r="E1065" s="845"/>
      <c r="F1065" s="847"/>
      <c r="G1065" s="858"/>
      <c r="H1065" s="859">
        <f>H1050+H1063</f>
        <v>0</v>
      </c>
      <c r="I1065" s="431"/>
      <c r="J1065" s="431"/>
      <c r="K1065" s="431">
        <f>SUM(K497:K1062)</f>
        <v>0</v>
      </c>
      <c r="L1065" s="333"/>
      <c r="M1065" s="431"/>
      <c r="N1065" s="349"/>
    </row>
    <row r="1066" spans="1:18" x14ac:dyDescent="0.2">
      <c r="A1066" s="300" t="s">
        <v>2304</v>
      </c>
      <c r="B1066" s="301"/>
      <c r="C1066" s="301"/>
      <c r="D1066" s="302" t="s">
        <v>577</v>
      </c>
      <c r="E1066" s="303"/>
      <c r="F1066" s="304"/>
      <c r="G1066" s="304"/>
      <c r="H1066" s="304"/>
      <c r="I1066" s="431">
        <f t="shared" si="80"/>
        <v>0</v>
      </c>
      <c r="J1066" s="431"/>
      <c r="K1066" s="431">
        <f>H1066</f>
        <v>0</v>
      </c>
      <c r="L1066" s="478"/>
      <c r="M1066" s="431">
        <f>H1066</f>
        <v>0</v>
      </c>
      <c r="N1066" s="349"/>
    </row>
    <row r="1067" spans="1:18" x14ac:dyDescent="0.2">
      <c r="A1067" s="247" t="s">
        <v>2305</v>
      </c>
      <c r="B1067" s="410"/>
      <c r="C1067" s="579"/>
      <c r="D1067" s="412" t="s">
        <v>1063</v>
      </c>
      <c r="E1067" s="413"/>
      <c r="F1067" s="411"/>
      <c r="G1067" s="411"/>
      <c r="H1067" s="411"/>
      <c r="I1067" s="431">
        <f t="shared" si="80"/>
        <v>0</v>
      </c>
      <c r="J1067" s="431"/>
      <c r="K1067" s="431"/>
      <c r="L1067" s="478"/>
      <c r="M1067" s="431"/>
      <c r="N1067" s="349"/>
    </row>
    <row r="1068" spans="1:18" s="328" customFormat="1" ht="22.5" x14ac:dyDescent="0.2">
      <c r="A1068" s="386" t="s">
        <v>2306</v>
      </c>
      <c r="B1068" s="387" t="str">
        <f>'CPU - EDIFICAÇÃO'!A233</f>
        <v>CPC-22</v>
      </c>
      <c r="C1068" s="537" t="s">
        <v>902</v>
      </c>
      <c r="D1068" s="388" t="s">
        <v>396</v>
      </c>
      <c r="E1068" s="389" t="s">
        <v>18</v>
      </c>
      <c r="F1068" s="390">
        <v>2</v>
      </c>
      <c r="G1068" s="390">
        <f>'CPU - EDIFICAÇÃO'!G237</f>
        <v>0</v>
      </c>
      <c r="H1068" s="390">
        <f t="shared" ref="H1068:H1079" si="82">G1068*F1068</f>
        <v>0</v>
      </c>
      <c r="I1068" s="431">
        <f t="shared" si="80"/>
        <v>0</v>
      </c>
      <c r="J1068" s="431"/>
      <c r="K1068" s="431">
        <f t="shared" ref="K1068:K1074" si="83">H1068</f>
        <v>0</v>
      </c>
      <c r="L1068" s="479"/>
      <c r="M1068" s="431">
        <f t="shared" ref="M1068:M1074" si="84">H1068</f>
        <v>0</v>
      </c>
      <c r="N1068" s="349"/>
    </row>
    <row r="1069" spans="1:18" s="328" customFormat="1" ht="33.75" x14ac:dyDescent="0.2">
      <c r="A1069" s="386" t="s">
        <v>2307</v>
      </c>
      <c r="B1069" s="387" t="str">
        <f>'CPU - EDIFICAÇÃO'!A241</f>
        <v>CPU-23</v>
      </c>
      <c r="C1069" s="537" t="s">
        <v>902</v>
      </c>
      <c r="D1069" s="388" t="s">
        <v>398</v>
      </c>
      <c r="E1069" s="389" t="s">
        <v>18</v>
      </c>
      <c r="F1069" s="390">
        <v>9</v>
      </c>
      <c r="G1069" s="391">
        <f>'CPU - EDIFICAÇÃO'!G245</f>
        <v>0</v>
      </c>
      <c r="H1069" s="390">
        <f t="shared" si="82"/>
        <v>0</v>
      </c>
      <c r="I1069" s="431">
        <f t="shared" si="80"/>
        <v>0</v>
      </c>
      <c r="J1069" s="431"/>
      <c r="K1069" s="431">
        <f t="shared" si="83"/>
        <v>0</v>
      </c>
      <c r="L1069" s="479"/>
      <c r="M1069" s="431">
        <f t="shared" si="84"/>
        <v>0</v>
      </c>
      <c r="N1069" s="349"/>
    </row>
    <row r="1070" spans="1:18" s="328" customFormat="1" ht="33.75" x14ac:dyDescent="0.25">
      <c r="A1070" s="386" t="s">
        <v>2308</v>
      </c>
      <c r="B1070" s="387" t="str">
        <f>'CPU - EDIFICAÇÃO'!A249</f>
        <v>CPC-24</v>
      </c>
      <c r="C1070" s="537" t="s">
        <v>902</v>
      </c>
      <c r="D1070" s="388" t="s">
        <v>399</v>
      </c>
      <c r="E1070" s="389" t="s">
        <v>18</v>
      </c>
      <c r="F1070" s="390">
        <v>2</v>
      </c>
      <c r="G1070" s="390">
        <f>'CPU - EDIFICAÇÃO'!G253</f>
        <v>0</v>
      </c>
      <c r="H1070" s="390">
        <f t="shared" si="82"/>
        <v>0</v>
      </c>
      <c r="I1070" s="431">
        <f t="shared" si="80"/>
        <v>0</v>
      </c>
      <c r="J1070" s="431"/>
      <c r="K1070" s="431">
        <f t="shared" si="83"/>
        <v>0</v>
      </c>
      <c r="L1070" s="479"/>
      <c r="M1070" s="431">
        <f t="shared" si="84"/>
        <v>0</v>
      </c>
      <c r="N1070" s="349"/>
      <c r="O1070" s="331"/>
    </row>
    <row r="1071" spans="1:18" s="328" customFormat="1" ht="22.5" x14ac:dyDescent="0.2">
      <c r="A1071" s="386" t="s">
        <v>2309</v>
      </c>
      <c r="B1071" s="555" t="str">
        <f>'CPU - EDIFICAÇÃO'!A256</f>
        <v>CPC-25</v>
      </c>
      <c r="C1071" s="537" t="s">
        <v>902</v>
      </c>
      <c r="D1071" s="388" t="s">
        <v>400</v>
      </c>
      <c r="E1071" s="389" t="s">
        <v>18</v>
      </c>
      <c r="F1071" s="390">
        <v>40</v>
      </c>
      <c r="G1071" s="390">
        <f>'CPU - EDIFICAÇÃO'!G260</f>
        <v>0</v>
      </c>
      <c r="H1071" s="390">
        <f t="shared" si="82"/>
        <v>0</v>
      </c>
      <c r="I1071" s="431">
        <f t="shared" si="80"/>
        <v>0</v>
      </c>
      <c r="J1071" s="431"/>
      <c r="K1071" s="431">
        <f t="shared" si="83"/>
        <v>0</v>
      </c>
      <c r="L1071" s="479"/>
      <c r="M1071" s="431">
        <f t="shared" si="84"/>
        <v>0</v>
      </c>
      <c r="N1071" s="349"/>
    </row>
    <row r="1072" spans="1:18" s="328" customFormat="1" ht="73.5" customHeight="1" x14ac:dyDescent="0.2">
      <c r="A1072" s="386" t="s">
        <v>2310</v>
      </c>
      <c r="B1072" s="387" t="str">
        <f>'CPU - EDIFICAÇÃO'!A264</f>
        <v>CPU-26</v>
      </c>
      <c r="C1072" s="537" t="s">
        <v>902</v>
      </c>
      <c r="D1072" s="388" t="s">
        <v>401</v>
      </c>
      <c r="E1072" s="389" t="s">
        <v>18</v>
      </c>
      <c r="F1072" s="390">
        <v>1</v>
      </c>
      <c r="G1072" s="391">
        <f>'CPU - EDIFICAÇÃO'!G268</f>
        <v>0</v>
      </c>
      <c r="H1072" s="390">
        <f t="shared" si="82"/>
        <v>0</v>
      </c>
      <c r="I1072" s="431">
        <f t="shared" si="80"/>
        <v>0</v>
      </c>
      <c r="J1072" s="431"/>
      <c r="K1072" s="431">
        <f t="shared" si="83"/>
        <v>0</v>
      </c>
      <c r="L1072" s="479"/>
      <c r="M1072" s="431">
        <f t="shared" si="84"/>
        <v>0</v>
      </c>
      <c r="N1072" s="349"/>
      <c r="R1072" s="330">
        <f>150000</f>
        <v>150000</v>
      </c>
    </row>
    <row r="1073" spans="1:14" s="328" customFormat="1" ht="45" x14ac:dyDescent="0.2">
      <c r="A1073" s="386" t="s">
        <v>2311</v>
      </c>
      <c r="B1073" s="387"/>
      <c r="C1073" s="537"/>
      <c r="D1073" s="388" t="s">
        <v>792</v>
      </c>
      <c r="E1073" s="389" t="s">
        <v>18</v>
      </c>
      <c r="F1073" s="390">
        <v>2</v>
      </c>
      <c r="G1073" s="489"/>
      <c r="H1073" s="390">
        <f t="shared" si="82"/>
        <v>0</v>
      </c>
      <c r="I1073" s="431">
        <f t="shared" si="80"/>
        <v>0</v>
      </c>
      <c r="J1073" s="431"/>
      <c r="K1073" s="431">
        <f t="shared" si="83"/>
        <v>0</v>
      </c>
      <c r="L1073" s="479"/>
      <c r="M1073" s="431">
        <f t="shared" si="84"/>
        <v>0</v>
      </c>
      <c r="N1073" s="349"/>
    </row>
    <row r="1074" spans="1:14" s="328" customFormat="1" ht="25.5" customHeight="1" x14ac:dyDescent="0.2">
      <c r="A1074" s="386" t="s">
        <v>2312</v>
      </c>
      <c r="B1074" s="387"/>
      <c r="C1074" s="537"/>
      <c r="D1074" s="388" t="s">
        <v>793</v>
      </c>
      <c r="E1074" s="389" t="s">
        <v>18</v>
      </c>
      <c r="F1074" s="390">
        <v>60</v>
      </c>
      <c r="G1074" s="489"/>
      <c r="H1074" s="390">
        <f>G1074*F1074</f>
        <v>0</v>
      </c>
      <c r="I1074" s="431">
        <f t="shared" si="80"/>
        <v>0</v>
      </c>
      <c r="J1074" s="431"/>
      <c r="K1074" s="431">
        <f t="shared" si="83"/>
        <v>0</v>
      </c>
      <c r="L1074" s="479"/>
      <c r="M1074" s="431">
        <f t="shared" si="84"/>
        <v>0</v>
      </c>
      <c r="N1074" s="349"/>
    </row>
    <row r="1075" spans="1:14" s="328" customFormat="1" ht="15.75" customHeight="1" x14ac:dyDescent="0.2">
      <c r="A1075" s="386" t="s">
        <v>2313</v>
      </c>
      <c r="B1075" s="387"/>
      <c r="C1075" s="579"/>
      <c r="D1075" s="549" t="s">
        <v>1084</v>
      </c>
      <c r="E1075" s="389"/>
      <c r="F1075" s="550"/>
      <c r="G1075" s="361"/>
      <c r="H1075" s="390"/>
      <c r="I1075" s="431">
        <f t="shared" si="80"/>
        <v>0</v>
      </c>
      <c r="J1075" s="431"/>
      <c r="K1075" s="431"/>
      <c r="L1075" s="479"/>
      <c r="M1075" s="431"/>
      <c r="N1075" s="349"/>
    </row>
    <row r="1076" spans="1:14" s="328" customFormat="1" ht="45" x14ac:dyDescent="0.2">
      <c r="A1076" s="386" t="s">
        <v>2314</v>
      </c>
      <c r="B1076" s="387"/>
      <c r="C1076" s="537"/>
      <c r="D1076" s="388" t="s">
        <v>1021</v>
      </c>
      <c r="E1076" s="389" t="s">
        <v>30</v>
      </c>
      <c r="F1076" s="390">
        <v>12</v>
      </c>
      <c r="G1076" s="361"/>
      <c r="H1076" s="390">
        <f t="shared" si="82"/>
        <v>0</v>
      </c>
      <c r="I1076" s="431">
        <f t="shared" si="80"/>
        <v>0</v>
      </c>
      <c r="J1076" s="431"/>
      <c r="K1076" s="431">
        <f>H1076</f>
        <v>0</v>
      </c>
      <c r="L1076" s="479"/>
      <c r="M1076" s="431">
        <f>H1076</f>
        <v>0</v>
      </c>
      <c r="N1076" s="349"/>
    </row>
    <row r="1077" spans="1:14" s="328" customFormat="1" ht="33.75" x14ac:dyDescent="0.2">
      <c r="A1077" s="386" t="s">
        <v>2315</v>
      </c>
      <c r="B1077" s="387"/>
      <c r="C1077" s="537"/>
      <c r="D1077" s="388" t="s">
        <v>1020</v>
      </c>
      <c r="E1077" s="389" t="s">
        <v>30</v>
      </c>
      <c r="F1077" s="390">
        <v>26</v>
      </c>
      <c r="G1077" s="361"/>
      <c r="H1077" s="390">
        <f t="shared" si="82"/>
        <v>0</v>
      </c>
      <c r="I1077" s="431">
        <f t="shared" si="80"/>
        <v>0</v>
      </c>
      <c r="J1077" s="431"/>
      <c r="K1077" s="431">
        <f>H1077</f>
        <v>0</v>
      </c>
      <c r="L1077" s="479"/>
      <c r="M1077" s="431">
        <f>H1077</f>
        <v>0</v>
      </c>
      <c r="N1077" s="349"/>
    </row>
    <row r="1078" spans="1:14" s="328" customFormat="1" ht="15" x14ac:dyDescent="0.2">
      <c r="A1078" s="386" t="s">
        <v>2316</v>
      </c>
      <c r="B1078" s="387"/>
      <c r="C1078" s="579"/>
      <c r="D1078" s="549" t="s">
        <v>1064</v>
      </c>
      <c r="E1078" s="389"/>
      <c r="F1078" s="390"/>
      <c r="G1078" s="361"/>
      <c r="H1078" s="390"/>
      <c r="I1078" s="431">
        <f t="shared" si="80"/>
        <v>0</v>
      </c>
      <c r="J1078" s="431"/>
      <c r="K1078" s="431"/>
      <c r="L1078" s="479"/>
      <c r="M1078" s="431"/>
      <c r="N1078" s="349"/>
    </row>
    <row r="1079" spans="1:14" s="328" customFormat="1" ht="22.5" x14ac:dyDescent="0.2">
      <c r="A1079" s="386" t="s">
        <v>2317</v>
      </c>
      <c r="B1079" s="387"/>
      <c r="C1079" s="537"/>
      <c r="D1079" s="388" t="s">
        <v>1065</v>
      </c>
      <c r="E1079" s="389" t="s">
        <v>30</v>
      </c>
      <c r="F1079" s="390">
        <v>15</v>
      </c>
      <c r="G1079" s="361"/>
      <c r="H1079" s="390">
        <f t="shared" si="82"/>
        <v>0</v>
      </c>
      <c r="I1079" s="431">
        <f t="shared" si="80"/>
        <v>0</v>
      </c>
      <c r="J1079" s="431"/>
      <c r="K1079" s="431"/>
      <c r="L1079" s="479"/>
      <c r="M1079" s="431"/>
      <c r="N1079" s="349"/>
    </row>
    <row r="1080" spans="1:14" s="328" customFormat="1" x14ac:dyDescent="0.2">
      <c r="A1080" s="329"/>
      <c r="B1080" s="963" t="s">
        <v>15</v>
      </c>
      <c r="C1080" s="963"/>
      <c r="D1080" s="963"/>
      <c r="E1080" s="963"/>
      <c r="F1080" s="963"/>
      <c r="G1080" s="963"/>
      <c r="H1080" s="12">
        <f>SUM(H1068:H1079)</f>
        <v>0</v>
      </c>
      <c r="I1080" s="431"/>
      <c r="J1080" s="431"/>
      <c r="K1080" s="431"/>
      <c r="L1080" s="333"/>
      <c r="M1080" s="431">
        <f>H1080</f>
        <v>0</v>
      </c>
      <c r="N1080" s="349"/>
    </row>
    <row r="1081" spans="1:14" s="328" customFormat="1" x14ac:dyDescent="0.2">
      <c r="A1081" s="300">
        <v>30</v>
      </c>
      <c r="B1081" s="301"/>
      <c r="C1081" s="301"/>
      <c r="D1081" s="302" t="s">
        <v>799</v>
      </c>
      <c r="E1081" s="303"/>
      <c r="F1081" s="304"/>
      <c r="G1081" s="304"/>
      <c r="H1081" s="304"/>
      <c r="I1081" s="431">
        <f t="shared" si="80"/>
        <v>0</v>
      </c>
      <c r="J1081" s="431"/>
      <c r="K1081" s="431">
        <f>H1081</f>
        <v>0</v>
      </c>
      <c r="L1081" s="478"/>
      <c r="M1081" s="431">
        <f>H1081</f>
        <v>0</v>
      </c>
      <c r="N1081" s="349"/>
    </row>
    <row r="1082" spans="1:14" s="328" customFormat="1" x14ac:dyDescent="0.2">
      <c r="A1082" s="513" t="s">
        <v>2318</v>
      </c>
      <c r="B1082" s="514"/>
      <c r="C1082" s="514"/>
      <c r="D1082" s="515" t="s">
        <v>1058</v>
      </c>
      <c r="E1082" s="516"/>
      <c r="F1082" s="517"/>
      <c r="G1082" s="517"/>
      <c r="H1082" s="517"/>
      <c r="I1082" s="431">
        <f t="shared" si="80"/>
        <v>0</v>
      </c>
      <c r="J1082" s="431"/>
      <c r="K1082" s="431"/>
      <c r="L1082" s="478"/>
      <c r="M1082" s="431"/>
      <c r="N1082" s="349"/>
    </row>
    <row r="1083" spans="1:14" s="328" customFormat="1" ht="33.75" x14ac:dyDescent="0.2">
      <c r="A1083" s="386" t="s">
        <v>2319</v>
      </c>
      <c r="B1083" s="9"/>
      <c r="C1083" s="9"/>
      <c r="D1083" s="519" t="s">
        <v>1093</v>
      </c>
      <c r="E1083" s="389" t="s">
        <v>236</v>
      </c>
      <c r="F1083" s="517">
        <v>95</v>
      </c>
      <c r="G1083" s="517"/>
      <c r="H1083" s="517">
        <f>G1083*F1083</f>
        <v>0</v>
      </c>
      <c r="I1083" s="431">
        <f t="shared" si="80"/>
        <v>0</v>
      </c>
      <c r="J1083" s="431"/>
      <c r="K1083" s="431"/>
      <c r="L1083" s="478"/>
      <c r="M1083" s="431"/>
      <c r="N1083" s="349"/>
    </row>
    <row r="1084" spans="1:14" s="328" customFormat="1" ht="47.25" customHeight="1" x14ac:dyDescent="0.2">
      <c r="A1084" s="386" t="s">
        <v>2320</v>
      </c>
      <c r="B1084" s="9"/>
      <c r="C1084" s="9"/>
      <c r="D1084" s="519" t="s">
        <v>882</v>
      </c>
      <c r="E1084" s="389" t="s">
        <v>689</v>
      </c>
      <c r="F1084" s="10">
        <v>45</v>
      </c>
      <c r="G1084" s="10"/>
      <c r="H1084" s="517">
        <f>G1084*F1084</f>
        <v>0</v>
      </c>
      <c r="I1084" s="431">
        <f t="shared" si="80"/>
        <v>0</v>
      </c>
      <c r="J1084" s="431"/>
      <c r="K1084" s="431"/>
      <c r="L1084" s="478"/>
      <c r="M1084" s="431"/>
      <c r="N1084" s="349"/>
    </row>
    <row r="1085" spans="1:14" s="328" customFormat="1" ht="13.5" customHeight="1" x14ac:dyDescent="0.2">
      <c r="A1085" s="386" t="s">
        <v>2321</v>
      </c>
      <c r="B1085" s="9"/>
      <c r="C1085" s="9"/>
      <c r="D1085" s="519" t="s">
        <v>1056</v>
      </c>
      <c r="E1085" s="389" t="s">
        <v>41</v>
      </c>
      <c r="F1085" s="10">
        <v>70</v>
      </c>
      <c r="G1085" s="10"/>
      <c r="H1085" s="517">
        <f>G1085*F1085</f>
        <v>0</v>
      </c>
      <c r="I1085" s="431">
        <f t="shared" si="80"/>
        <v>0</v>
      </c>
      <c r="J1085" s="431"/>
      <c r="K1085" s="431"/>
      <c r="L1085" s="478"/>
      <c r="M1085" s="431"/>
      <c r="N1085" s="349"/>
    </row>
    <row r="1086" spans="1:14" s="328" customFormat="1" x14ac:dyDescent="0.2">
      <c r="A1086" s="513" t="s">
        <v>2322</v>
      </c>
      <c r="B1086" s="514"/>
      <c r="C1086" s="514"/>
      <c r="D1086" s="515" t="s">
        <v>879</v>
      </c>
      <c r="E1086" s="516"/>
      <c r="F1086" s="517"/>
      <c r="G1086" s="517"/>
      <c r="H1086" s="517"/>
      <c r="I1086" s="431">
        <f t="shared" si="80"/>
        <v>0</v>
      </c>
      <c r="J1086" s="431"/>
      <c r="K1086" s="431"/>
      <c r="L1086" s="478"/>
      <c r="M1086" s="431"/>
      <c r="N1086" s="349"/>
    </row>
    <row r="1087" spans="1:14" s="328" customFormat="1" ht="22.5" x14ac:dyDescent="0.2">
      <c r="A1087" s="386" t="s">
        <v>2323</v>
      </c>
      <c r="B1087" s="387"/>
      <c r="C1087" s="387"/>
      <c r="D1087" s="388" t="s">
        <v>798</v>
      </c>
      <c r="E1087" s="389" t="s">
        <v>18</v>
      </c>
      <c r="F1087" s="390">
        <v>8</v>
      </c>
      <c r="G1087" s="490"/>
      <c r="H1087" s="390">
        <f t="shared" ref="H1087:H1092" si="85">ROUND(F1087*G1087,2)</f>
        <v>0</v>
      </c>
      <c r="I1087" s="431">
        <f t="shared" si="80"/>
        <v>0</v>
      </c>
      <c r="J1087" s="431"/>
      <c r="K1087" s="431">
        <f>H1087</f>
        <v>0</v>
      </c>
      <c r="L1087" s="479"/>
      <c r="M1087" s="431"/>
      <c r="N1087" s="349"/>
    </row>
    <row r="1088" spans="1:14" s="328" customFormat="1" ht="14.25" customHeight="1" x14ac:dyDescent="0.2">
      <c r="A1088" s="386" t="s">
        <v>2324</v>
      </c>
      <c r="B1088" s="387"/>
      <c r="C1088" s="387"/>
      <c r="D1088" s="388" t="s">
        <v>885</v>
      </c>
      <c r="E1088" s="389" t="s">
        <v>18</v>
      </c>
      <c r="F1088" s="390">
        <v>8</v>
      </c>
      <c r="G1088" s="361"/>
      <c r="H1088" s="390">
        <f t="shared" si="85"/>
        <v>0</v>
      </c>
      <c r="I1088" s="431">
        <f t="shared" si="80"/>
        <v>0</v>
      </c>
      <c r="J1088" s="431"/>
      <c r="K1088" s="431">
        <f>H1088</f>
        <v>0</v>
      </c>
      <c r="L1088" s="479"/>
      <c r="M1088" s="431"/>
      <c r="N1088" s="349"/>
    </row>
    <row r="1089" spans="1:18" s="328" customFormat="1" ht="14.25" customHeight="1" x14ac:dyDescent="0.2">
      <c r="A1089" s="386" t="s">
        <v>2325</v>
      </c>
      <c r="B1089" s="387"/>
      <c r="C1089" s="387"/>
      <c r="D1089" s="388" t="s">
        <v>973</v>
      </c>
      <c r="E1089" s="389" t="s">
        <v>18</v>
      </c>
      <c r="F1089" s="390">
        <v>30</v>
      </c>
      <c r="G1089" s="490"/>
      <c r="H1089" s="390">
        <f t="shared" si="85"/>
        <v>0</v>
      </c>
      <c r="I1089" s="431">
        <f t="shared" si="80"/>
        <v>0</v>
      </c>
      <c r="J1089" s="431"/>
      <c r="K1089" s="431"/>
      <c r="L1089" s="479"/>
      <c r="M1089" s="431"/>
      <c r="N1089" s="349"/>
    </row>
    <row r="1090" spans="1:18" s="328" customFormat="1" ht="24" customHeight="1" x14ac:dyDescent="0.2">
      <c r="A1090" s="386" t="s">
        <v>2326</v>
      </c>
      <c r="B1090" s="387"/>
      <c r="C1090" s="387"/>
      <c r="D1090" s="388" t="s">
        <v>1066</v>
      </c>
      <c r="E1090" s="389"/>
      <c r="F1090" s="390">
        <v>20</v>
      </c>
      <c r="G1090" s="490"/>
      <c r="H1090" s="390">
        <f t="shared" si="85"/>
        <v>0</v>
      </c>
      <c r="I1090" s="431">
        <f t="shared" si="80"/>
        <v>0</v>
      </c>
      <c r="J1090" s="431"/>
      <c r="K1090" s="431"/>
      <c r="L1090" s="479"/>
      <c r="M1090" s="431"/>
      <c r="N1090" s="349"/>
    </row>
    <row r="1091" spans="1:18" s="328" customFormat="1" ht="15" x14ac:dyDescent="0.2">
      <c r="A1091" s="386" t="s">
        <v>2327</v>
      </c>
      <c r="B1091" s="387"/>
      <c r="C1091" s="387"/>
      <c r="D1091" s="388" t="s">
        <v>402</v>
      </c>
      <c r="E1091" s="389" t="s">
        <v>236</v>
      </c>
      <c r="F1091" s="390">
        <v>2500</v>
      </c>
      <c r="G1091" s="390"/>
      <c r="H1091" s="390">
        <f t="shared" si="85"/>
        <v>0</v>
      </c>
      <c r="I1091" s="431">
        <f t="shared" si="80"/>
        <v>0</v>
      </c>
      <c r="J1091" s="431"/>
      <c r="K1091" s="431">
        <f>H1091</f>
        <v>0</v>
      </c>
      <c r="L1091" s="479"/>
      <c r="M1091" s="431"/>
      <c r="N1091" s="349"/>
    </row>
    <row r="1092" spans="1:18" s="328" customFormat="1" ht="15" x14ac:dyDescent="0.25">
      <c r="A1092" s="386" t="s">
        <v>2328</v>
      </c>
      <c r="B1092" s="387"/>
      <c r="C1092" s="387"/>
      <c r="D1092" s="388" t="s">
        <v>403</v>
      </c>
      <c r="E1092" s="389" t="s">
        <v>18</v>
      </c>
      <c r="F1092" s="390">
        <v>1</v>
      </c>
      <c r="G1092" s="254"/>
      <c r="H1092" s="390">
        <f t="shared" si="85"/>
        <v>0</v>
      </c>
      <c r="I1092" s="431">
        <f t="shared" si="80"/>
        <v>0</v>
      </c>
      <c r="J1092" s="431"/>
      <c r="K1092" s="431">
        <f>H1092</f>
        <v>0</v>
      </c>
      <c r="L1092" s="479"/>
      <c r="M1092" s="431"/>
      <c r="N1092" s="349"/>
    </row>
    <row r="1093" spans="1:18" x14ac:dyDescent="0.2">
      <c r="A1093" s="329"/>
      <c r="B1093" s="963" t="s">
        <v>15</v>
      </c>
      <c r="C1093" s="963"/>
      <c r="D1093" s="963"/>
      <c r="E1093" s="963"/>
      <c r="F1093" s="963"/>
      <c r="G1093" s="963"/>
      <c r="H1093" s="12">
        <f>SUM(H1083:H1092)</f>
        <v>0</v>
      </c>
      <c r="I1093" s="431"/>
      <c r="J1093" s="431"/>
      <c r="K1093" s="431"/>
      <c r="L1093" s="333"/>
      <c r="M1093" s="431"/>
      <c r="N1093" s="349"/>
    </row>
    <row r="1094" spans="1:18" x14ac:dyDescent="0.2">
      <c r="A1094" s="329"/>
      <c r="B1094" s="407"/>
      <c r="C1094" s="407"/>
      <c r="D1094" s="407"/>
      <c r="E1094" s="407"/>
      <c r="F1094" s="407"/>
      <c r="G1094" s="407"/>
      <c r="H1094" s="12"/>
      <c r="I1094" s="333"/>
      <c r="J1094" s="333"/>
      <c r="K1094" s="333"/>
      <c r="L1094" s="333"/>
      <c r="M1094" s="333"/>
      <c r="N1094" s="349"/>
    </row>
    <row r="1095" spans="1:18" x14ac:dyDescent="0.2">
      <c r="A1095" s="860"/>
      <c r="B1095" s="860"/>
      <c r="C1095" s="860"/>
      <c r="D1095" s="389"/>
      <c r="E1095" s="861"/>
      <c r="F1095" s="862"/>
      <c r="G1095" s="863"/>
      <c r="H1095" s="863"/>
      <c r="I1095" s="432">
        <f>SUM(I14:I1093)</f>
        <v>0</v>
      </c>
      <c r="J1095" s="432">
        <f>SUM(J14:J1093)</f>
        <v>0</v>
      </c>
      <c r="K1095" s="350"/>
      <c r="L1095" s="350"/>
      <c r="M1095" s="432"/>
      <c r="N1095" s="350"/>
    </row>
    <row r="1096" spans="1:18" ht="15" customHeight="1" x14ac:dyDescent="0.2">
      <c r="A1096" s="200"/>
      <c r="B1096" s="200"/>
      <c r="C1096" s="200"/>
      <c r="D1096" s="973" t="s">
        <v>794</v>
      </c>
      <c r="E1096" s="973"/>
      <c r="F1096" s="201"/>
      <c r="G1096" s="961">
        <f>H485+H453+H414+H395+H291+H286+H252+H234+H209+H195+H172+H158+H146+H108+H76+H18+H30+H38+H1093+H1080+H66+H257+H589+H795+H945+H980+H1009+H1044+H1049</f>
        <v>0</v>
      </c>
      <c r="H1096" s="961"/>
      <c r="I1096" s="351"/>
      <c r="J1096" s="351"/>
      <c r="K1096" s="351">
        <f>SUM(K14:K1095)</f>
        <v>0</v>
      </c>
      <c r="L1096" s="351"/>
      <c r="M1096" s="351"/>
      <c r="N1096" s="351"/>
    </row>
    <row r="1097" spans="1:18" ht="15" customHeight="1" x14ac:dyDescent="0.2">
      <c r="A1097" s="200"/>
      <c r="B1097" s="200"/>
      <c r="C1097" s="200"/>
      <c r="D1097" s="973" t="s">
        <v>795</v>
      </c>
      <c r="E1097" s="973"/>
      <c r="F1097" s="202">
        <f>BDI!D17/100</f>
        <v>0</v>
      </c>
      <c r="G1097" s="962">
        <f>F1097*G1096</f>
        <v>0</v>
      </c>
      <c r="H1097" s="962"/>
      <c r="I1097" s="352"/>
      <c r="J1097" s="352"/>
      <c r="K1097" s="352"/>
      <c r="L1097" s="352"/>
      <c r="M1097" s="352"/>
      <c r="N1097" s="352"/>
    </row>
    <row r="1098" spans="1:18" ht="15" customHeight="1" x14ac:dyDescent="0.2">
      <c r="A1098" s="200"/>
      <c r="B1098" s="200"/>
      <c r="C1098" s="200"/>
      <c r="D1098" s="973" t="s">
        <v>796</v>
      </c>
      <c r="E1098" s="973"/>
      <c r="F1098" s="202"/>
      <c r="G1098" s="203"/>
      <c r="H1098" s="203">
        <f>G1097+G1096</f>
        <v>0</v>
      </c>
      <c r="I1098" s="352"/>
      <c r="J1098" s="352"/>
      <c r="K1098" s="352"/>
      <c r="L1098" s="352"/>
      <c r="M1098" s="352"/>
      <c r="N1098" s="352"/>
      <c r="R1098" s="101">
        <v>2550000</v>
      </c>
    </row>
    <row r="1099" spans="1:18" ht="15" customHeight="1" x14ac:dyDescent="0.2">
      <c r="A1099" s="204"/>
      <c r="B1099" s="204"/>
      <c r="C1099" s="535"/>
      <c r="D1099" s="958" t="s">
        <v>257</v>
      </c>
      <c r="E1099" s="959"/>
      <c r="F1099" s="205"/>
      <c r="G1099" s="206"/>
      <c r="H1099" s="206">
        <f>H493+H1063</f>
        <v>0</v>
      </c>
      <c r="I1099" s="353"/>
      <c r="J1099" s="353"/>
      <c r="K1099" s="353"/>
      <c r="L1099" s="353"/>
      <c r="M1099" s="353"/>
      <c r="N1099" s="353"/>
      <c r="R1099" s="1">
        <f>0.9*R1098</f>
        <v>2295000</v>
      </c>
    </row>
    <row r="1100" spans="1:18" ht="15" customHeight="1" x14ac:dyDescent="0.2">
      <c r="A1100" s="204"/>
      <c r="B1100" s="204"/>
      <c r="C1100" s="535"/>
      <c r="D1100" s="958" t="s">
        <v>547</v>
      </c>
      <c r="E1100" s="959"/>
      <c r="F1100" s="205">
        <f>BDI!F17/100</f>
        <v>0</v>
      </c>
      <c r="G1100" s="206"/>
      <c r="H1100" s="206">
        <f>H1099*F1100</f>
        <v>0</v>
      </c>
      <c r="I1100" s="353"/>
      <c r="J1100" s="353"/>
      <c r="K1100" s="353"/>
      <c r="L1100" s="353"/>
      <c r="M1100" s="353"/>
      <c r="N1100" s="353"/>
    </row>
    <row r="1101" spans="1:18" x14ac:dyDescent="0.2">
      <c r="A1101" s="204"/>
      <c r="B1101" s="204"/>
      <c r="C1101" s="204"/>
      <c r="D1101" s="974" t="s">
        <v>797</v>
      </c>
      <c r="E1101" s="974"/>
      <c r="F1101" s="207"/>
      <c r="G1101" s="964">
        <f>H1100+H1099</f>
        <v>0</v>
      </c>
      <c r="H1101" s="964"/>
      <c r="I1101" s="353"/>
      <c r="J1101" s="353"/>
      <c r="K1101" s="353"/>
      <c r="L1101" s="353"/>
      <c r="M1101" s="353"/>
      <c r="N1101" s="353"/>
    </row>
    <row r="1102" spans="1:18" x14ac:dyDescent="0.2">
      <c r="A1102" s="236"/>
      <c r="B1102" s="237"/>
      <c r="C1102" s="237"/>
      <c r="D1102" s="238"/>
      <c r="E1102" s="239"/>
      <c r="F1102" s="240"/>
      <c r="G1102" s="241"/>
      <c r="H1102" s="242"/>
      <c r="I1102" s="354"/>
      <c r="J1102" s="354"/>
      <c r="K1102" s="354"/>
      <c r="L1102" s="354"/>
      <c r="M1102" s="354"/>
      <c r="N1102" s="354"/>
    </row>
    <row r="1103" spans="1:18" ht="29.25" customHeight="1" x14ac:dyDescent="0.2">
      <c r="A1103" s="971"/>
      <c r="B1103" s="971"/>
      <c r="C1103" s="536"/>
      <c r="D1103" s="233"/>
      <c r="E1103" s="972" t="s">
        <v>256</v>
      </c>
      <c r="F1103" s="972"/>
      <c r="G1103" s="234"/>
      <c r="H1103" s="235">
        <f>G1101+H1098</f>
        <v>0</v>
      </c>
      <c r="I1103" s="355"/>
      <c r="J1103" s="355"/>
      <c r="K1103" s="355"/>
      <c r="L1103" s="355"/>
      <c r="M1103" s="355"/>
      <c r="N1103" s="355"/>
      <c r="R1103" s="250">
        <f>H1103*0.85</f>
        <v>0</v>
      </c>
    </row>
  </sheetData>
  <mergeCells count="64">
    <mergeCell ref="D8:G8"/>
    <mergeCell ref="D9:F9"/>
    <mergeCell ref="G9:H9"/>
    <mergeCell ref="B10:H10"/>
    <mergeCell ref="D110:H110"/>
    <mergeCell ref="B18:G18"/>
    <mergeCell ref="B76:G76"/>
    <mergeCell ref="B108:G108"/>
    <mergeCell ref="B66:G66"/>
    <mergeCell ref="B30:G30"/>
    <mergeCell ref="D22:H22"/>
    <mergeCell ref="B38:G38"/>
    <mergeCell ref="D2:G2"/>
    <mergeCell ref="D3:H3"/>
    <mergeCell ref="D4:H4"/>
    <mergeCell ref="D5:H5"/>
    <mergeCell ref="D7:E7"/>
    <mergeCell ref="F7:H7"/>
    <mergeCell ref="B146:G146"/>
    <mergeCell ref="B209:G209"/>
    <mergeCell ref="B195:G195"/>
    <mergeCell ref="D160:H160"/>
    <mergeCell ref="B158:G158"/>
    <mergeCell ref="D154:H154"/>
    <mergeCell ref="D163:H163"/>
    <mergeCell ref="D181:H181"/>
    <mergeCell ref="D148:H148"/>
    <mergeCell ref="A1103:B1103"/>
    <mergeCell ref="E1103:F1103"/>
    <mergeCell ref="D1096:E1096"/>
    <mergeCell ref="D1097:E1097"/>
    <mergeCell ref="D1101:E1101"/>
    <mergeCell ref="D1098:E1098"/>
    <mergeCell ref="B234:G234"/>
    <mergeCell ref="D211:H211"/>
    <mergeCell ref="D254:H254"/>
    <mergeCell ref="B257:G257"/>
    <mergeCell ref="G1101:H1101"/>
    <mergeCell ref="D455:H455"/>
    <mergeCell ref="B414:G414"/>
    <mergeCell ref="D416:H416"/>
    <mergeCell ref="B493:G493"/>
    <mergeCell ref="D487:H487"/>
    <mergeCell ref="B485:G485"/>
    <mergeCell ref="B453:G453"/>
    <mergeCell ref="B1093:G1093"/>
    <mergeCell ref="B1080:G1080"/>
    <mergeCell ref="A494:H494"/>
    <mergeCell ref="A2:B5"/>
    <mergeCell ref="D1100:E1100"/>
    <mergeCell ref="D1099:E1099"/>
    <mergeCell ref="D197:H197"/>
    <mergeCell ref="G1096:H1096"/>
    <mergeCell ref="G1097:H1097"/>
    <mergeCell ref="B395:G395"/>
    <mergeCell ref="D397:H397"/>
    <mergeCell ref="D288:H288"/>
    <mergeCell ref="B291:G291"/>
    <mergeCell ref="B172:G172"/>
    <mergeCell ref="D174:H174"/>
    <mergeCell ref="B286:G286"/>
    <mergeCell ref="D261:H261"/>
    <mergeCell ref="B252:G252"/>
    <mergeCell ref="D236:H236"/>
  </mergeCells>
  <phoneticPr fontId="84" type="noConversion"/>
  <printOptions horizontalCentered="1"/>
  <pageMargins left="0.42" right="0" top="0.75" bottom="0.94" header="0" footer="0.75"/>
  <pageSetup paperSize="9" scale="61" orientation="portrait" r:id="rId1"/>
  <headerFooter>
    <oddFooter>&amp;R&amp;"Verdana,Negrito itálico"&amp;10Página &amp;P de &amp;N</oddFooter>
  </headerFooter>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23"/>
  <sheetViews>
    <sheetView showGridLines="0" view="pageBreakPreview" topLeftCell="A40" zoomScale="110" zoomScaleNormal="100" zoomScaleSheetLayoutView="110" workbookViewId="0">
      <selection activeCell="B48" sqref="B48"/>
    </sheetView>
  </sheetViews>
  <sheetFormatPr defaultRowHeight="11.25" x14ac:dyDescent="0.2"/>
  <cols>
    <col min="1" max="1" width="17.85546875" style="147" customWidth="1"/>
    <col min="2" max="2" width="69.85546875" style="134" customWidth="1"/>
    <col min="3" max="3" width="19.28515625" style="148" customWidth="1"/>
    <col min="4" max="4" width="17.85546875" style="148" customWidth="1"/>
    <col min="5" max="6" width="17.85546875" style="152" customWidth="1"/>
    <col min="7" max="7" width="17.85546875" style="153" customWidth="1"/>
    <col min="8" max="8" width="14.28515625" style="134" customWidth="1"/>
    <col min="9" max="9" width="13.140625" style="134" bestFit="1" customWidth="1"/>
    <col min="10" max="257" width="9.140625" style="134"/>
    <col min="258" max="258" width="17.85546875" style="134" customWidth="1"/>
    <col min="259" max="259" width="59.5703125" style="134" customWidth="1"/>
    <col min="260" max="260" width="19.28515625" style="134" customWidth="1"/>
    <col min="261" max="263" width="17.85546875" style="134" customWidth="1"/>
    <col min="264" max="264" width="14.28515625" style="134" customWidth="1"/>
    <col min="265" max="513" width="9.140625" style="134"/>
    <col min="514" max="514" width="17.85546875" style="134" customWidth="1"/>
    <col min="515" max="515" width="59.5703125" style="134" customWidth="1"/>
    <col min="516" max="516" width="19.28515625" style="134" customWidth="1"/>
    <col min="517" max="519" width="17.85546875" style="134" customWidth="1"/>
    <col min="520" max="520" width="14.28515625" style="134" customWidth="1"/>
    <col min="521" max="769" width="9.140625" style="134"/>
    <col min="770" max="770" width="17.85546875" style="134" customWidth="1"/>
    <col min="771" max="771" width="59.5703125" style="134" customWidth="1"/>
    <col min="772" max="772" width="19.28515625" style="134" customWidth="1"/>
    <col min="773" max="775" width="17.85546875" style="134" customWidth="1"/>
    <col min="776" max="776" width="14.28515625" style="134" customWidth="1"/>
    <col min="777" max="1025" width="9.140625" style="134"/>
    <col min="1026" max="1026" width="17.85546875" style="134" customWidth="1"/>
    <col min="1027" max="1027" width="59.5703125" style="134" customWidth="1"/>
    <col min="1028" max="1028" width="19.28515625" style="134" customWidth="1"/>
    <col min="1029" max="1031" width="17.85546875" style="134" customWidth="1"/>
    <col min="1032" max="1032" width="14.28515625" style="134" customWidth="1"/>
    <col min="1033" max="1281" width="9.140625" style="134"/>
    <col min="1282" max="1282" width="17.85546875" style="134" customWidth="1"/>
    <col min="1283" max="1283" width="59.5703125" style="134" customWidth="1"/>
    <col min="1284" max="1284" width="19.28515625" style="134" customWidth="1"/>
    <col min="1285" max="1287" width="17.85546875" style="134" customWidth="1"/>
    <col min="1288" max="1288" width="14.28515625" style="134" customWidth="1"/>
    <col min="1289" max="1537" width="9.140625" style="134"/>
    <col min="1538" max="1538" width="17.85546875" style="134" customWidth="1"/>
    <col min="1539" max="1539" width="59.5703125" style="134" customWidth="1"/>
    <col min="1540" max="1540" width="19.28515625" style="134" customWidth="1"/>
    <col min="1541" max="1543" width="17.85546875" style="134" customWidth="1"/>
    <col min="1544" max="1544" width="14.28515625" style="134" customWidth="1"/>
    <col min="1545" max="1793" width="9.140625" style="134"/>
    <col min="1794" max="1794" width="17.85546875" style="134" customWidth="1"/>
    <col min="1795" max="1795" width="59.5703125" style="134" customWidth="1"/>
    <col min="1796" max="1796" width="19.28515625" style="134" customWidth="1"/>
    <col min="1797" max="1799" width="17.85546875" style="134" customWidth="1"/>
    <col min="1800" max="1800" width="14.28515625" style="134" customWidth="1"/>
    <col min="1801" max="2049" width="9.140625" style="134"/>
    <col min="2050" max="2050" width="17.85546875" style="134" customWidth="1"/>
    <col min="2051" max="2051" width="59.5703125" style="134" customWidth="1"/>
    <col min="2052" max="2052" width="19.28515625" style="134" customWidth="1"/>
    <col min="2053" max="2055" width="17.85546875" style="134" customWidth="1"/>
    <col min="2056" max="2056" width="14.28515625" style="134" customWidth="1"/>
    <col min="2057" max="2305" width="9.140625" style="134"/>
    <col min="2306" max="2306" width="17.85546875" style="134" customWidth="1"/>
    <col min="2307" max="2307" width="59.5703125" style="134" customWidth="1"/>
    <col min="2308" max="2308" width="19.28515625" style="134" customWidth="1"/>
    <col min="2309" max="2311" width="17.85546875" style="134" customWidth="1"/>
    <col min="2312" max="2312" width="14.28515625" style="134" customWidth="1"/>
    <col min="2313" max="2561" width="9.140625" style="134"/>
    <col min="2562" max="2562" width="17.85546875" style="134" customWidth="1"/>
    <col min="2563" max="2563" width="59.5703125" style="134" customWidth="1"/>
    <col min="2564" max="2564" width="19.28515625" style="134" customWidth="1"/>
    <col min="2565" max="2567" width="17.85546875" style="134" customWidth="1"/>
    <col min="2568" max="2568" width="14.28515625" style="134" customWidth="1"/>
    <col min="2569" max="2817" width="9.140625" style="134"/>
    <col min="2818" max="2818" width="17.85546875" style="134" customWidth="1"/>
    <col min="2819" max="2819" width="59.5703125" style="134" customWidth="1"/>
    <col min="2820" max="2820" width="19.28515625" style="134" customWidth="1"/>
    <col min="2821" max="2823" width="17.85546875" style="134" customWidth="1"/>
    <col min="2824" max="2824" width="14.28515625" style="134" customWidth="1"/>
    <col min="2825" max="3073" width="9.140625" style="134"/>
    <col min="3074" max="3074" width="17.85546875" style="134" customWidth="1"/>
    <col min="3075" max="3075" width="59.5703125" style="134" customWidth="1"/>
    <col min="3076" max="3076" width="19.28515625" style="134" customWidth="1"/>
    <col min="3077" max="3079" width="17.85546875" style="134" customWidth="1"/>
    <col min="3080" max="3080" width="14.28515625" style="134" customWidth="1"/>
    <col min="3081" max="3329" width="9.140625" style="134"/>
    <col min="3330" max="3330" width="17.85546875" style="134" customWidth="1"/>
    <col min="3331" max="3331" width="59.5703125" style="134" customWidth="1"/>
    <col min="3332" max="3332" width="19.28515625" style="134" customWidth="1"/>
    <col min="3333" max="3335" width="17.85546875" style="134" customWidth="1"/>
    <col min="3336" max="3336" width="14.28515625" style="134" customWidth="1"/>
    <col min="3337" max="3585" width="9.140625" style="134"/>
    <col min="3586" max="3586" width="17.85546875" style="134" customWidth="1"/>
    <col min="3587" max="3587" width="59.5703125" style="134" customWidth="1"/>
    <col min="3588" max="3588" width="19.28515625" style="134" customWidth="1"/>
    <col min="3589" max="3591" width="17.85546875" style="134" customWidth="1"/>
    <col min="3592" max="3592" width="14.28515625" style="134" customWidth="1"/>
    <col min="3593" max="3841" width="9.140625" style="134"/>
    <col min="3842" max="3842" width="17.85546875" style="134" customWidth="1"/>
    <col min="3843" max="3843" width="59.5703125" style="134" customWidth="1"/>
    <col min="3844" max="3844" width="19.28515625" style="134" customWidth="1"/>
    <col min="3845" max="3847" width="17.85546875" style="134" customWidth="1"/>
    <col min="3848" max="3848" width="14.28515625" style="134" customWidth="1"/>
    <col min="3849" max="4097" width="9.140625" style="134"/>
    <col min="4098" max="4098" width="17.85546875" style="134" customWidth="1"/>
    <col min="4099" max="4099" width="59.5703125" style="134" customWidth="1"/>
    <col min="4100" max="4100" width="19.28515625" style="134" customWidth="1"/>
    <col min="4101" max="4103" width="17.85546875" style="134" customWidth="1"/>
    <col min="4104" max="4104" width="14.28515625" style="134" customWidth="1"/>
    <col min="4105" max="4353" width="9.140625" style="134"/>
    <col min="4354" max="4354" width="17.85546875" style="134" customWidth="1"/>
    <col min="4355" max="4355" width="59.5703125" style="134" customWidth="1"/>
    <col min="4356" max="4356" width="19.28515625" style="134" customWidth="1"/>
    <col min="4357" max="4359" width="17.85546875" style="134" customWidth="1"/>
    <col min="4360" max="4360" width="14.28515625" style="134" customWidth="1"/>
    <col min="4361" max="4609" width="9.140625" style="134"/>
    <col min="4610" max="4610" width="17.85546875" style="134" customWidth="1"/>
    <col min="4611" max="4611" width="59.5703125" style="134" customWidth="1"/>
    <col min="4612" max="4612" width="19.28515625" style="134" customWidth="1"/>
    <col min="4613" max="4615" width="17.85546875" style="134" customWidth="1"/>
    <col min="4616" max="4616" width="14.28515625" style="134" customWidth="1"/>
    <col min="4617" max="4865" width="9.140625" style="134"/>
    <col min="4866" max="4866" width="17.85546875" style="134" customWidth="1"/>
    <col min="4867" max="4867" width="59.5703125" style="134" customWidth="1"/>
    <col min="4868" max="4868" width="19.28515625" style="134" customWidth="1"/>
    <col min="4869" max="4871" width="17.85546875" style="134" customWidth="1"/>
    <col min="4872" max="4872" width="14.28515625" style="134" customWidth="1"/>
    <col min="4873" max="5121" width="9.140625" style="134"/>
    <col min="5122" max="5122" width="17.85546875" style="134" customWidth="1"/>
    <col min="5123" max="5123" width="59.5703125" style="134" customWidth="1"/>
    <col min="5124" max="5124" width="19.28515625" style="134" customWidth="1"/>
    <col min="5125" max="5127" width="17.85546875" style="134" customWidth="1"/>
    <col min="5128" max="5128" width="14.28515625" style="134" customWidth="1"/>
    <col min="5129" max="5377" width="9.140625" style="134"/>
    <col min="5378" max="5378" width="17.85546875" style="134" customWidth="1"/>
    <col min="5379" max="5379" width="59.5703125" style="134" customWidth="1"/>
    <col min="5380" max="5380" width="19.28515625" style="134" customWidth="1"/>
    <col min="5381" max="5383" width="17.85546875" style="134" customWidth="1"/>
    <col min="5384" max="5384" width="14.28515625" style="134" customWidth="1"/>
    <col min="5385" max="5633" width="9.140625" style="134"/>
    <col min="5634" max="5634" width="17.85546875" style="134" customWidth="1"/>
    <col min="5635" max="5635" width="59.5703125" style="134" customWidth="1"/>
    <col min="5636" max="5636" width="19.28515625" style="134" customWidth="1"/>
    <col min="5637" max="5639" width="17.85546875" style="134" customWidth="1"/>
    <col min="5640" max="5640" width="14.28515625" style="134" customWidth="1"/>
    <col min="5641" max="5889" width="9.140625" style="134"/>
    <col min="5890" max="5890" width="17.85546875" style="134" customWidth="1"/>
    <col min="5891" max="5891" width="59.5703125" style="134" customWidth="1"/>
    <col min="5892" max="5892" width="19.28515625" style="134" customWidth="1"/>
    <col min="5893" max="5895" width="17.85546875" style="134" customWidth="1"/>
    <col min="5896" max="5896" width="14.28515625" style="134" customWidth="1"/>
    <col min="5897" max="6145" width="9.140625" style="134"/>
    <col min="6146" max="6146" width="17.85546875" style="134" customWidth="1"/>
    <col min="6147" max="6147" width="59.5703125" style="134" customWidth="1"/>
    <col min="6148" max="6148" width="19.28515625" style="134" customWidth="1"/>
    <col min="6149" max="6151" width="17.85546875" style="134" customWidth="1"/>
    <col min="6152" max="6152" width="14.28515625" style="134" customWidth="1"/>
    <col min="6153" max="6401" width="9.140625" style="134"/>
    <col min="6402" max="6402" width="17.85546875" style="134" customWidth="1"/>
    <col min="6403" max="6403" width="59.5703125" style="134" customWidth="1"/>
    <col min="6404" max="6404" width="19.28515625" style="134" customWidth="1"/>
    <col min="6405" max="6407" width="17.85546875" style="134" customWidth="1"/>
    <col min="6408" max="6408" width="14.28515625" style="134" customWidth="1"/>
    <col min="6409" max="6657" width="9.140625" style="134"/>
    <col min="6658" max="6658" width="17.85546875" style="134" customWidth="1"/>
    <col min="6659" max="6659" width="59.5703125" style="134" customWidth="1"/>
    <col min="6660" max="6660" width="19.28515625" style="134" customWidth="1"/>
    <col min="6661" max="6663" width="17.85546875" style="134" customWidth="1"/>
    <col min="6664" max="6664" width="14.28515625" style="134" customWidth="1"/>
    <col min="6665" max="6913" width="9.140625" style="134"/>
    <col min="6914" max="6914" width="17.85546875" style="134" customWidth="1"/>
    <col min="6915" max="6915" width="59.5703125" style="134" customWidth="1"/>
    <col min="6916" max="6916" width="19.28515625" style="134" customWidth="1"/>
    <col min="6917" max="6919" width="17.85546875" style="134" customWidth="1"/>
    <col min="6920" max="6920" width="14.28515625" style="134" customWidth="1"/>
    <col min="6921" max="7169" width="9.140625" style="134"/>
    <col min="7170" max="7170" width="17.85546875" style="134" customWidth="1"/>
    <col min="7171" max="7171" width="59.5703125" style="134" customWidth="1"/>
    <col min="7172" max="7172" width="19.28515625" style="134" customWidth="1"/>
    <col min="7173" max="7175" width="17.85546875" style="134" customWidth="1"/>
    <col min="7176" max="7176" width="14.28515625" style="134" customWidth="1"/>
    <col min="7177" max="7425" width="9.140625" style="134"/>
    <col min="7426" max="7426" width="17.85546875" style="134" customWidth="1"/>
    <col min="7427" max="7427" width="59.5703125" style="134" customWidth="1"/>
    <col min="7428" max="7428" width="19.28515625" style="134" customWidth="1"/>
    <col min="7429" max="7431" width="17.85546875" style="134" customWidth="1"/>
    <col min="7432" max="7432" width="14.28515625" style="134" customWidth="1"/>
    <col min="7433" max="7681" width="9.140625" style="134"/>
    <col min="7682" max="7682" width="17.85546875" style="134" customWidth="1"/>
    <col min="7683" max="7683" width="59.5703125" style="134" customWidth="1"/>
    <col min="7684" max="7684" width="19.28515625" style="134" customWidth="1"/>
    <col min="7685" max="7687" width="17.85546875" style="134" customWidth="1"/>
    <col min="7688" max="7688" width="14.28515625" style="134" customWidth="1"/>
    <col min="7689" max="7937" width="9.140625" style="134"/>
    <col min="7938" max="7938" width="17.85546875" style="134" customWidth="1"/>
    <col min="7939" max="7939" width="59.5703125" style="134" customWidth="1"/>
    <col min="7940" max="7940" width="19.28515625" style="134" customWidth="1"/>
    <col min="7941" max="7943" width="17.85546875" style="134" customWidth="1"/>
    <col min="7944" max="7944" width="14.28515625" style="134" customWidth="1"/>
    <col min="7945" max="8193" width="9.140625" style="134"/>
    <col min="8194" max="8194" width="17.85546875" style="134" customWidth="1"/>
    <col min="8195" max="8195" width="59.5703125" style="134" customWidth="1"/>
    <col min="8196" max="8196" width="19.28515625" style="134" customWidth="1"/>
    <col min="8197" max="8199" width="17.85546875" style="134" customWidth="1"/>
    <col min="8200" max="8200" width="14.28515625" style="134" customWidth="1"/>
    <col min="8201" max="8449" width="9.140625" style="134"/>
    <col min="8450" max="8450" width="17.85546875" style="134" customWidth="1"/>
    <col min="8451" max="8451" width="59.5703125" style="134" customWidth="1"/>
    <col min="8452" max="8452" width="19.28515625" style="134" customWidth="1"/>
    <col min="8453" max="8455" width="17.85546875" style="134" customWidth="1"/>
    <col min="8456" max="8456" width="14.28515625" style="134" customWidth="1"/>
    <col min="8457" max="8705" width="9.140625" style="134"/>
    <col min="8706" max="8706" width="17.85546875" style="134" customWidth="1"/>
    <col min="8707" max="8707" width="59.5703125" style="134" customWidth="1"/>
    <col min="8708" max="8708" width="19.28515625" style="134" customWidth="1"/>
    <col min="8709" max="8711" width="17.85546875" style="134" customWidth="1"/>
    <col min="8712" max="8712" width="14.28515625" style="134" customWidth="1"/>
    <col min="8713" max="8961" width="9.140625" style="134"/>
    <col min="8962" max="8962" width="17.85546875" style="134" customWidth="1"/>
    <col min="8963" max="8963" width="59.5703125" style="134" customWidth="1"/>
    <col min="8964" max="8964" width="19.28515625" style="134" customWidth="1"/>
    <col min="8965" max="8967" width="17.85546875" style="134" customWidth="1"/>
    <col min="8968" max="8968" width="14.28515625" style="134" customWidth="1"/>
    <col min="8969" max="9217" width="9.140625" style="134"/>
    <col min="9218" max="9218" width="17.85546875" style="134" customWidth="1"/>
    <col min="9219" max="9219" width="59.5703125" style="134" customWidth="1"/>
    <col min="9220" max="9220" width="19.28515625" style="134" customWidth="1"/>
    <col min="9221" max="9223" width="17.85546875" style="134" customWidth="1"/>
    <col min="9224" max="9224" width="14.28515625" style="134" customWidth="1"/>
    <col min="9225" max="9473" width="9.140625" style="134"/>
    <col min="9474" max="9474" width="17.85546875" style="134" customWidth="1"/>
    <col min="9475" max="9475" width="59.5703125" style="134" customWidth="1"/>
    <col min="9476" max="9476" width="19.28515625" style="134" customWidth="1"/>
    <col min="9477" max="9479" width="17.85546875" style="134" customWidth="1"/>
    <col min="9480" max="9480" width="14.28515625" style="134" customWidth="1"/>
    <col min="9481" max="9729" width="9.140625" style="134"/>
    <col min="9730" max="9730" width="17.85546875" style="134" customWidth="1"/>
    <col min="9731" max="9731" width="59.5703125" style="134" customWidth="1"/>
    <col min="9732" max="9732" width="19.28515625" style="134" customWidth="1"/>
    <col min="9733" max="9735" width="17.85546875" style="134" customWidth="1"/>
    <col min="9736" max="9736" width="14.28515625" style="134" customWidth="1"/>
    <col min="9737" max="9985" width="9.140625" style="134"/>
    <col min="9986" max="9986" width="17.85546875" style="134" customWidth="1"/>
    <col min="9987" max="9987" width="59.5703125" style="134" customWidth="1"/>
    <col min="9988" max="9988" width="19.28515625" style="134" customWidth="1"/>
    <col min="9989" max="9991" width="17.85546875" style="134" customWidth="1"/>
    <col min="9992" max="9992" width="14.28515625" style="134" customWidth="1"/>
    <col min="9993" max="10241" width="9.140625" style="134"/>
    <col min="10242" max="10242" width="17.85546875" style="134" customWidth="1"/>
    <col min="10243" max="10243" width="59.5703125" style="134" customWidth="1"/>
    <col min="10244" max="10244" width="19.28515625" style="134" customWidth="1"/>
    <col min="10245" max="10247" width="17.85546875" style="134" customWidth="1"/>
    <col min="10248" max="10248" width="14.28515625" style="134" customWidth="1"/>
    <col min="10249" max="10497" width="9.140625" style="134"/>
    <col min="10498" max="10498" width="17.85546875" style="134" customWidth="1"/>
    <col min="10499" max="10499" width="59.5703125" style="134" customWidth="1"/>
    <col min="10500" max="10500" width="19.28515625" style="134" customWidth="1"/>
    <col min="10501" max="10503" width="17.85546875" style="134" customWidth="1"/>
    <col min="10504" max="10504" width="14.28515625" style="134" customWidth="1"/>
    <col min="10505" max="10753" width="9.140625" style="134"/>
    <col min="10754" max="10754" width="17.85546875" style="134" customWidth="1"/>
    <col min="10755" max="10755" width="59.5703125" style="134" customWidth="1"/>
    <col min="10756" max="10756" width="19.28515625" style="134" customWidth="1"/>
    <col min="10757" max="10759" width="17.85546875" style="134" customWidth="1"/>
    <col min="10760" max="10760" width="14.28515625" style="134" customWidth="1"/>
    <col min="10761" max="11009" width="9.140625" style="134"/>
    <col min="11010" max="11010" width="17.85546875" style="134" customWidth="1"/>
    <col min="11011" max="11011" width="59.5703125" style="134" customWidth="1"/>
    <col min="11012" max="11012" width="19.28515625" style="134" customWidth="1"/>
    <col min="11013" max="11015" width="17.85546875" style="134" customWidth="1"/>
    <col min="11016" max="11016" width="14.28515625" style="134" customWidth="1"/>
    <col min="11017" max="11265" width="9.140625" style="134"/>
    <col min="11266" max="11266" width="17.85546875" style="134" customWidth="1"/>
    <col min="11267" max="11267" width="59.5703125" style="134" customWidth="1"/>
    <col min="11268" max="11268" width="19.28515625" style="134" customWidth="1"/>
    <col min="11269" max="11271" width="17.85546875" style="134" customWidth="1"/>
    <col min="11272" max="11272" width="14.28515625" style="134" customWidth="1"/>
    <col min="11273" max="11521" width="9.140625" style="134"/>
    <col min="11522" max="11522" width="17.85546875" style="134" customWidth="1"/>
    <col min="11523" max="11523" width="59.5703125" style="134" customWidth="1"/>
    <col min="11524" max="11524" width="19.28515625" style="134" customWidth="1"/>
    <col min="11525" max="11527" width="17.85546875" style="134" customWidth="1"/>
    <col min="11528" max="11528" width="14.28515625" style="134" customWidth="1"/>
    <col min="11529" max="11777" width="9.140625" style="134"/>
    <col min="11778" max="11778" width="17.85546875" style="134" customWidth="1"/>
    <col min="11779" max="11779" width="59.5703125" style="134" customWidth="1"/>
    <col min="11780" max="11780" width="19.28515625" style="134" customWidth="1"/>
    <col min="11781" max="11783" width="17.85546875" style="134" customWidth="1"/>
    <col min="11784" max="11784" width="14.28515625" style="134" customWidth="1"/>
    <col min="11785" max="12033" width="9.140625" style="134"/>
    <col min="12034" max="12034" width="17.85546875" style="134" customWidth="1"/>
    <col min="12035" max="12035" width="59.5703125" style="134" customWidth="1"/>
    <col min="12036" max="12036" width="19.28515625" style="134" customWidth="1"/>
    <col min="12037" max="12039" width="17.85546875" style="134" customWidth="1"/>
    <col min="12040" max="12040" width="14.28515625" style="134" customWidth="1"/>
    <col min="12041" max="12289" width="9.140625" style="134"/>
    <col min="12290" max="12290" width="17.85546875" style="134" customWidth="1"/>
    <col min="12291" max="12291" width="59.5703125" style="134" customWidth="1"/>
    <col min="12292" max="12292" width="19.28515625" style="134" customWidth="1"/>
    <col min="12293" max="12295" width="17.85546875" style="134" customWidth="1"/>
    <col min="12296" max="12296" width="14.28515625" style="134" customWidth="1"/>
    <col min="12297" max="12545" width="9.140625" style="134"/>
    <col min="12546" max="12546" width="17.85546875" style="134" customWidth="1"/>
    <col min="12547" max="12547" width="59.5703125" style="134" customWidth="1"/>
    <col min="12548" max="12548" width="19.28515625" style="134" customWidth="1"/>
    <col min="12549" max="12551" width="17.85546875" style="134" customWidth="1"/>
    <col min="12552" max="12552" width="14.28515625" style="134" customWidth="1"/>
    <col min="12553" max="12801" width="9.140625" style="134"/>
    <col min="12802" max="12802" width="17.85546875" style="134" customWidth="1"/>
    <col min="12803" max="12803" width="59.5703125" style="134" customWidth="1"/>
    <col min="12804" max="12804" width="19.28515625" style="134" customWidth="1"/>
    <col min="12805" max="12807" width="17.85546875" style="134" customWidth="1"/>
    <col min="12808" max="12808" width="14.28515625" style="134" customWidth="1"/>
    <col min="12809" max="13057" width="9.140625" style="134"/>
    <col min="13058" max="13058" width="17.85546875" style="134" customWidth="1"/>
    <col min="13059" max="13059" width="59.5703125" style="134" customWidth="1"/>
    <col min="13060" max="13060" width="19.28515625" style="134" customWidth="1"/>
    <col min="13061" max="13063" width="17.85546875" style="134" customWidth="1"/>
    <col min="13064" max="13064" width="14.28515625" style="134" customWidth="1"/>
    <col min="13065" max="13313" width="9.140625" style="134"/>
    <col min="13314" max="13314" width="17.85546875" style="134" customWidth="1"/>
    <col min="13315" max="13315" width="59.5703125" style="134" customWidth="1"/>
    <col min="13316" max="13316" width="19.28515625" style="134" customWidth="1"/>
    <col min="13317" max="13319" width="17.85546875" style="134" customWidth="1"/>
    <col min="13320" max="13320" width="14.28515625" style="134" customWidth="1"/>
    <col min="13321" max="13569" width="9.140625" style="134"/>
    <col min="13570" max="13570" width="17.85546875" style="134" customWidth="1"/>
    <col min="13571" max="13571" width="59.5703125" style="134" customWidth="1"/>
    <col min="13572" max="13572" width="19.28515625" style="134" customWidth="1"/>
    <col min="13573" max="13575" width="17.85546875" style="134" customWidth="1"/>
    <col min="13576" max="13576" width="14.28515625" style="134" customWidth="1"/>
    <col min="13577" max="13825" width="9.140625" style="134"/>
    <col min="13826" max="13826" width="17.85546875" style="134" customWidth="1"/>
    <col min="13827" max="13827" width="59.5703125" style="134" customWidth="1"/>
    <col min="13828" max="13828" width="19.28515625" style="134" customWidth="1"/>
    <col min="13829" max="13831" width="17.85546875" style="134" customWidth="1"/>
    <col min="13832" max="13832" width="14.28515625" style="134" customWidth="1"/>
    <col min="13833" max="14081" width="9.140625" style="134"/>
    <col min="14082" max="14082" width="17.85546875" style="134" customWidth="1"/>
    <col min="14083" max="14083" width="59.5703125" style="134" customWidth="1"/>
    <col min="14084" max="14084" width="19.28515625" style="134" customWidth="1"/>
    <col min="14085" max="14087" width="17.85546875" style="134" customWidth="1"/>
    <col min="14088" max="14088" width="14.28515625" style="134" customWidth="1"/>
    <col min="14089" max="14337" width="9.140625" style="134"/>
    <col min="14338" max="14338" width="17.85546875" style="134" customWidth="1"/>
    <col min="14339" max="14339" width="59.5703125" style="134" customWidth="1"/>
    <col min="14340" max="14340" width="19.28515625" style="134" customWidth="1"/>
    <col min="14341" max="14343" width="17.85546875" style="134" customWidth="1"/>
    <col min="14344" max="14344" width="14.28515625" style="134" customWidth="1"/>
    <col min="14345" max="14593" width="9.140625" style="134"/>
    <col min="14594" max="14594" width="17.85546875" style="134" customWidth="1"/>
    <col min="14595" max="14595" width="59.5703125" style="134" customWidth="1"/>
    <col min="14596" max="14596" width="19.28515625" style="134" customWidth="1"/>
    <col min="14597" max="14599" width="17.85546875" style="134" customWidth="1"/>
    <col min="14600" max="14600" width="14.28515625" style="134" customWidth="1"/>
    <col min="14601" max="14849" width="9.140625" style="134"/>
    <col min="14850" max="14850" width="17.85546875" style="134" customWidth="1"/>
    <col min="14851" max="14851" width="59.5703125" style="134" customWidth="1"/>
    <col min="14852" max="14852" width="19.28515625" style="134" customWidth="1"/>
    <col min="14853" max="14855" width="17.85546875" style="134" customWidth="1"/>
    <col min="14856" max="14856" width="14.28515625" style="134" customWidth="1"/>
    <col min="14857" max="15105" width="9.140625" style="134"/>
    <col min="15106" max="15106" width="17.85546875" style="134" customWidth="1"/>
    <col min="15107" max="15107" width="59.5703125" style="134" customWidth="1"/>
    <col min="15108" max="15108" width="19.28515625" style="134" customWidth="1"/>
    <col min="15109" max="15111" width="17.85546875" style="134" customWidth="1"/>
    <col min="15112" max="15112" width="14.28515625" style="134" customWidth="1"/>
    <col min="15113" max="15361" width="9.140625" style="134"/>
    <col min="15362" max="15362" width="17.85546875" style="134" customWidth="1"/>
    <col min="15363" max="15363" width="59.5703125" style="134" customWidth="1"/>
    <col min="15364" max="15364" width="19.28515625" style="134" customWidth="1"/>
    <col min="15365" max="15367" width="17.85546875" style="134" customWidth="1"/>
    <col min="15368" max="15368" width="14.28515625" style="134" customWidth="1"/>
    <col min="15369" max="15617" width="9.140625" style="134"/>
    <col min="15618" max="15618" width="17.85546875" style="134" customWidth="1"/>
    <col min="15619" max="15619" width="59.5703125" style="134" customWidth="1"/>
    <col min="15620" max="15620" width="19.28515625" style="134" customWidth="1"/>
    <col min="15621" max="15623" width="17.85546875" style="134" customWidth="1"/>
    <col min="15624" max="15624" width="14.28515625" style="134" customWidth="1"/>
    <col min="15625" max="15873" width="9.140625" style="134"/>
    <col min="15874" max="15874" width="17.85546875" style="134" customWidth="1"/>
    <col min="15875" max="15875" width="59.5703125" style="134" customWidth="1"/>
    <col min="15876" max="15876" width="19.28515625" style="134" customWidth="1"/>
    <col min="15877" max="15879" width="17.85546875" style="134" customWidth="1"/>
    <col min="15880" max="15880" width="14.28515625" style="134" customWidth="1"/>
    <col min="15881" max="16129" width="9.140625" style="134"/>
    <col min="16130" max="16130" width="17.85546875" style="134" customWidth="1"/>
    <col min="16131" max="16131" width="59.5703125" style="134" customWidth="1"/>
    <col min="16132" max="16132" width="19.28515625" style="134" customWidth="1"/>
    <col min="16133" max="16135" width="17.85546875" style="134" customWidth="1"/>
    <col min="16136" max="16136" width="14.28515625" style="134" customWidth="1"/>
    <col min="16137" max="16384" width="9.140625" style="134"/>
  </cols>
  <sheetData>
    <row r="1" spans="1:8" s="104" customFormat="1" ht="24.95" customHeight="1" x14ac:dyDescent="0.2">
      <c r="A1" s="102"/>
      <c r="B1" s="992"/>
      <c r="C1" s="992"/>
      <c r="D1" s="992"/>
      <c r="E1" s="992"/>
      <c r="F1" s="197"/>
      <c r="G1" s="103"/>
    </row>
    <row r="2" spans="1:8" s="104" customFormat="1" ht="41.25" customHeight="1" x14ac:dyDescent="0.2">
      <c r="A2" s="105"/>
      <c r="B2" s="992"/>
      <c r="C2" s="992"/>
      <c r="D2" s="992"/>
      <c r="E2" s="992"/>
      <c r="F2" s="198"/>
      <c r="G2" s="106"/>
    </row>
    <row r="3" spans="1:8" s="22" customFormat="1" ht="15.75" customHeight="1" x14ac:dyDescent="0.2">
      <c r="A3" s="993" t="s">
        <v>363</v>
      </c>
      <c r="B3" s="993"/>
      <c r="C3" s="993"/>
      <c r="D3" s="993"/>
      <c r="E3" s="993"/>
      <c r="F3" s="993"/>
      <c r="G3" s="993"/>
    </row>
    <row r="4" spans="1:8" s="22" customFormat="1" ht="12.75" x14ac:dyDescent="0.2">
      <c r="A4" s="107" t="str">
        <f>[2]Sintetico!$A$8</f>
        <v>Instituto Federal de Brasília</v>
      </c>
      <c r="B4" s="108"/>
      <c r="C4" s="108"/>
      <c r="D4" s="109"/>
      <c r="E4" s="110"/>
      <c r="F4" s="110"/>
      <c r="G4" s="111"/>
    </row>
    <row r="5" spans="1:8" s="22" customFormat="1" ht="12.75" x14ac:dyDescent="0.2">
      <c r="A5" s="112" t="s">
        <v>2494</v>
      </c>
      <c r="B5" s="108"/>
      <c r="C5" s="108"/>
      <c r="D5" s="110"/>
      <c r="E5" s="110"/>
      <c r="F5" s="110"/>
      <c r="G5" s="111"/>
    </row>
    <row r="6" spans="1:8" s="22" customFormat="1" ht="12.75" x14ac:dyDescent="0.2">
      <c r="A6" s="107" t="e">
        <f>#REF!</f>
        <v>#REF!</v>
      </c>
      <c r="B6" s="108"/>
      <c r="C6" s="113"/>
      <c r="D6" s="114"/>
      <c r="E6" s="115"/>
      <c r="F6" s="115"/>
      <c r="G6" s="116"/>
    </row>
    <row r="7" spans="1:8" s="22" customFormat="1" ht="15" customHeight="1" x14ac:dyDescent="0.2">
      <c r="A7" s="117"/>
      <c r="B7" s="118"/>
      <c r="C7" s="119"/>
      <c r="D7" s="119"/>
      <c r="E7" s="119"/>
      <c r="F7" s="119"/>
      <c r="G7" s="120"/>
    </row>
    <row r="8" spans="1:8" s="22" customFormat="1" ht="15" customHeight="1" x14ac:dyDescent="0.2">
      <c r="A8" s="121" t="s">
        <v>364</v>
      </c>
      <c r="B8" s="122"/>
      <c r="C8" s="123"/>
      <c r="D8" s="123"/>
      <c r="E8" s="123"/>
      <c r="F8" s="123"/>
      <c r="G8" s="124"/>
    </row>
    <row r="9" spans="1:8" s="22" customFormat="1" ht="12.75" customHeight="1" x14ac:dyDescent="0.2">
      <c r="A9" s="994" t="s">
        <v>365</v>
      </c>
      <c r="B9" s="995" t="s">
        <v>262</v>
      </c>
      <c r="C9" s="996" t="s">
        <v>366</v>
      </c>
      <c r="D9" s="996" t="s">
        <v>269</v>
      </c>
      <c r="E9" s="421" t="s">
        <v>390</v>
      </c>
      <c r="F9" s="421" t="s">
        <v>391</v>
      </c>
      <c r="G9" s="996" t="s">
        <v>392</v>
      </c>
    </row>
    <row r="10" spans="1:8" s="22" customFormat="1" ht="15" x14ac:dyDescent="0.25">
      <c r="A10" s="994"/>
      <c r="B10" s="995"/>
      <c r="C10" s="996"/>
      <c r="D10" s="996"/>
      <c r="E10" s="422">
        <f>BDI!D17/100</f>
        <v>0</v>
      </c>
      <c r="F10" s="422">
        <f>BDI!F17/100</f>
        <v>0</v>
      </c>
      <c r="G10" s="996"/>
      <c r="H10" s="125"/>
    </row>
    <row r="11" spans="1:8" s="22" customFormat="1" ht="15" x14ac:dyDescent="0.25">
      <c r="A11" s="423"/>
      <c r="B11" s="424"/>
      <c r="C11" s="425"/>
      <c r="D11" s="425"/>
      <c r="E11" s="422"/>
      <c r="F11" s="422"/>
      <c r="G11" s="425"/>
      <c r="H11" s="125"/>
    </row>
    <row r="12" spans="1:8" s="22" customFormat="1" ht="15" x14ac:dyDescent="0.25">
      <c r="A12" s="126">
        <v>1</v>
      </c>
      <c r="B12" s="127" t="str">
        <f>'Orçamento sintetico'!D13</f>
        <v>SERVIÇOS TÉCNICOS</v>
      </c>
      <c r="C12" s="127">
        <f>'Orçamento sintetico'!H18</f>
        <v>0</v>
      </c>
      <c r="D12" s="128" t="e">
        <f t="shared" ref="D12:D41" si="0">C12/($C$44+$C$45)</f>
        <v>#DIV/0!</v>
      </c>
      <c r="E12" s="129">
        <f t="shared" ref="E12:E31" si="1">C12*$E$10</f>
        <v>0</v>
      </c>
      <c r="F12" s="129"/>
      <c r="G12" s="130">
        <f>C12+E12+F12</f>
        <v>0</v>
      </c>
      <c r="H12" s="125"/>
    </row>
    <row r="13" spans="1:8" s="22" customFormat="1" ht="15" x14ac:dyDescent="0.25">
      <c r="A13" s="126">
        <v>2</v>
      </c>
      <c r="B13" s="127" t="str">
        <f>'Orçamento sintetico'!D19</f>
        <v>PROJETOS</v>
      </c>
      <c r="C13" s="127">
        <f>'Orçamento sintetico'!H30</f>
        <v>0</v>
      </c>
      <c r="D13" s="128" t="e">
        <f t="shared" si="0"/>
        <v>#DIV/0!</v>
      </c>
      <c r="E13" s="129">
        <f>C13*$E$10</f>
        <v>0</v>
      </c>
      <c r="F13" s="129"/>
      <c r="G13" s="130">
        <f t="shared" ref="G13:G41" si="2">C13+E13+F13</f>
        <v>0</v>
      </c>
      <c r="H13" s="125"/>
    </row>
    <row r="14" spans="1:8" s="131" customFormat="1" ht="15" x14ac:dyDescent="0.2">
      <c r="A14" s="126">
        <v>3</v>
      </c>
      <c r="B14" s="127" t="str">
        <f>'Orçamento sintetico'!D32</f>
        <v>ADMINISTRAÇÃO LOCAL</v>
      </c>
      <c r="C14" s="127">
        <f>'Orçamento sintetico'!H38</f>
        <v>0</v>
      </c>
      <c r="D14" s="128" t="e">
        <f t="shared" si="0"/>
        <v>#DIV/0!</v>
      </c>
      <c r="E14" s="129">
        <f t="shared" si="1"/>
        <v>0</v>
      </c>
      <c r="F14" s="129"/>
      <c r="G14" s="130">
        <f t="shared" si="2"/>
        <v>0</v>
      </c>
      <c r="H14" s="340" t="e">
        <f t="shared" ref="H14:H31" si="3">G14/$G$44</f>
        <v>#DIV/0!</v>
      </c>
    </row>
    <row r="15" spans="1:8" ht="15" x14ac:dyDescent="0.2">
      <c r="A15" s="126">
        <v>4</v>
      </c>
      <c r="B15" s="132" t="str">
        <f>'Orçamento sintetico'!D39</f>
        <v>SERVIÇOS PRELIMINARES/TÉCNICOS</v>
      </c>
      <c r="C15" s="133">
        <f>'Orçamento sintetico'!H66</f>
        <v>0</v>
      </c>
      <c r="D15" s="128" t="e">
        <f t="shared" si="0"/>
        <v>#DIV/0!</v>
      </c>
      <c r="E15" s="129">
        <f t="shared" si="1"/>
        <v>0</v>
      </c>
      <c r="F15" s="129"/>
      <c r="G15" s="130">
        <f t="shared" si="2"/>
        <v>0</v>
      </c>
      <c r="H15" s="340" t="e">
        <f t="shared" si="3"/>
        <v>#DIV/0!</v>
      </c>
    </row>
    <row r="16" spans="1:8" ht="15" x14ac:dyDescent="0.2">
      <c r="A16" s="126">
        <v>5</v>
      </c>
      <c r="B16" s="132" t="str">
        <f>'Orçamento sintetico'!D67</f>
        <v>MOVIMENTO DE TERRA E LOCAÇÃO DA OBRA</v>
      </c>
      <c r="C16" s="133">
        <f>'Orçamento sintetico'!H76</f>
        <v>0</v>
      </c>
      <c r="D16" s="128" t="e">
        <f t="shared" si="0"/>
        <v>#DIV/0!</v>
      </c>
      <c r="E16" s="129">
        <f t="shared" si="1"/>
        <v>0</v>
      </c>
      <c r="F16" s="129"/>
      <c r="G16" s="130">
        <f t="shared" si="2"/>
        <v>0</v>
      </c>
      <c r="H16" s="340" t="e">
        <f t="shared" si="3"/>
        <v>#DIV/0!</v>
      </c>
    </row>
    <row r="17" spans="1:8" ht="15" x14ac:dyDescent="0.2">
      <c r="A17" s="126">
        <v>6</v>
      </c>
      <c r="B17" s="132" t="str">
        <f>'Orçamento sintetico'!D77</f>
        <v>FUNDAÇÕES E INFRAESTRUTURA</v>
      </c>
      <c r="C17" s="133">
        <f>'Orçamento sintetico'!H108</f>
        <v>0</v>
      </c>
      <c r="D17" s="128" t="e">
        <f t="shared" si="0"/>
        <v>#DIV/0!</v>
      </c>
      <c r="E17" s="129">
        <f t="shared" si="1"/>
        <v>0</v>
      </c>
      <c r="F17" s="129"/>
      <c r="G17" s="130">
        <f t="shared" si="2"/>
        <v>0</v>
      </c>
      <c r="H17" s="340" t="e">
        <f t="shared" si="3"/>
        <v>#DIV/0!</v>
      </c>
    </row>
    <row r="18" spans="1:8" ht="15" x14ac:dyDescent="0.2">
      <c r="A18" s="126">
        <v>7</v>
      </c>
      <c r="B18" s="132" t="str">
        <f>'Orçamento sintetico'!D109</f>
        <v>SUPERESTRUTURA</v>
      </c>
      <c r="C18" s="133">
        <f>'Orçamento sintetico'!H146</f>
        <v>0</v>
      </c>
      <c r="D18" s="128" t="e">
        <f t="shared" si="0"/>
        <v>#DIV/0!</v>
      </c>
      <c r="E18" s="129">
        <f t="shared" si="1"/>
        <v>0</v>
      </c>
      <c r="F18" s="129"/>
      <c r="G18" s="130">
        <f t="shared" si="2"/>
        <v>0</v>
      </c>
      <c r="H18" s="340" t="e">
        <f t="shared" si="3"/>
        <v>#DIV/0!</v>
      </c>
    </row>
    <row r="19" spans="1:8" ht="15" x14ac:dyDescent="0.2">
      <c r="A19" s="126">
        <v>8</v>
      </c>
      <c r="B19" s="132" t="str">
        <f>'Orçamento sintetico'!D147</f>
        <v>IMPERMEABILIZAÇÕES, ISOLAÇÃO TÉRMICA E ACÚSTICA</v>
      </c>
      <c r="C19" s="133">
        <f>'Orçamento sintetico'!H158</f>
        <v>0</v>
      </c>
      <c r="D19" s="128" t="e">
        <f t="shared" si="0"/>
        <v>#DIV/0!</v>
      </c>
      <c r="E19" s="129">
        <f t="shared" si="1"/>
        <v>0</v>
      </c>
      <c r="F19" s="129"/>
      <c r="G19" s="130">
        <f t="shared" si="2"/>
        <v>0</v>
      </c>
      <c r="H19" s="340" t="e">
        <f t="shared" si="3"/>
        <v>#DIV/0!</v>
      </c>
    </row>
    <row r="20" spans="1:8" ht="15" x14ac:dyDescent="0.2">
      <c r="A20" s="126">
        <v>9</v>
      </c>
      <c r="B20" s="132" t="str">
        <f>'Orçamento sintetico'!D159</f>
        <v>ALVENARIAS, VEDAÇÕES E DIVISÓRIAS</v>
      </c>
      <c r="C20" s="133">
        <f>'Orçamento sintetico'!H172</f>
        <v>0</v>
      </c>
      <c r="D20" s="128" t="e">
        <f t="shared" si="0"/>
        <v>#DIV/0!</v>
      </c>
      <c r="E20" s="129">
        <f t="shared" si="1"/>
        <v>0</v>
      </c>
      <c r="F20" s="129"/>
      <c r="G20" s="130">
        <f t="shared" si="2"/>
        <v>0</v>
      </c>
      <c r="H20" s="340" t="e">
        <f t="shared" si="3"/>
        <v>#DIV/0!</v>
      </c>
    </row>
    <row r="21" spans="1:8" ht="15" x14ac:dyDescent="0.2">
      <c r="A21" s="126">
        <v>10</v>
      </c>
      <c r="B21" s="132" t="str">
        <f>'Orçamento sintetico'!D173</f>
        <v>ESQUADRIAS</v>
      </c>
      <c r="C21" s="133">
        <f>'Orçamento sintetico'!H195</f>
        <v>0</v>
      </c>
      <c r="D21" s="128" t="e">
        <f t="shared" si="0"/>
        <v>#DIV/0!</v>
      </c>
      <c r="E21" s="129">
        <f t="shared" si="1"/>
        <v>0</v>
      </c>
      <c r="F21" s="129"/>
      <c r="G21" s="130">
        <f t="shared" si="2"/>
        <v>0</v>
      </c>
      <c r="H21" s="340" t="e">
        <f t="shared" si="3"/>
        <v>#DIV/0!</v>
      </c>
    </row>
    <row r="22" spans="1:8" ht="15" x14ac:dyDescent="0.2">
      <c r="A22" s="126">
        <v>11</v>
      </c>
      <c r="B22" s="132" t="str">
        <f>'Orçamento sintetico'!D196</f>
        <v>COBERTURA E PROTEÇÕES</v>
      </c>
      <c r="C22" s="133">
        <f>'Orçamento sintetico'!H209</f>
        <v>0</v>
      </c>
      <c r="D22" s="128" t="e">
        <f t="shared" si="0"/>
        <v>#DIV/0!</v>
      </c>
      <c r="E22" s="129">
        <f t="shared" si="1"/>
        <v>0</v>
      </c>
      <c r="F22" s="129"/>
      <c r="G22" s="130">
        <f t="shared" si="2"/>
        <v>0</v>
      </c>
      <c r="H22" s="340" t="e">
        <f t="shared" si="3"/>
        <v>#DIV/0!</v>
      </c>
    </row>
    <row r="23" spans="1:8" ht="15" x14ac:dyDescent="0.2">
      <c r="A23" s="126">
        <v>12</v>
      </c>
      <c r="B23" s="132" t="str">
        <f>'Orçamento sintetico'!D210</f>
        <v>REVESTIMENTO</v>
      </c>
      <c r="C23" s="133">
        <f>'Orçamento sintetico'!H234</f>
        <v>0</v>
      </c>
      <c r="D23" s="128" t="e">
        <f t="shared" si="0"/>
        <v>#DIV/0!</v>
      </c>
      <c r="E23" s="129">
        <f t="shared" si="1"/>
        <v>0</v>
      </c>
      <c r="F23" s="129"/>
      <c r="G23" s="130">
        <f t="shared" si="2"/>
        <v>0</v>
      </c>
      <c r="H23" s="340" t="e">
        <f t="shared" si="3"/>
        <v>#DIV/0!</v>
      </c>
    </row>
    <row r="24" spans="1:8" ht="15" x14ac:dyDescent="0.2">
      <c r="A24" s="126">
        <v>13</v>
      </c>
      <c r="B24" s="132" t="str">
        <f>'Orçamento sintetico'!D235</f>
        <v>PAVIMENTAÇÃO</v>
      </c>
      <c r="C24" s="133">
        <f>'Orçamento sintetico'!H252</f>
        <v>0</v>
      </c>
      <c r="D24" s="128" t="e">
        <f t="shared" si="0"/>
        <v>#DIV/0!</v>
      </c>
      <c r="E24" s="129">
        <f t="shared" si="1"/>
        <v>0</v>
      </c>
      <c r="F24" s="129"/>
      <c r="G24" s="130">
        <f t="shared" si="2"/>
        <v>0</v>
      </c>
      <c r="H24" s="340" t="e">
        <f t="shared" si="3"/>
        <v>#DIV/0!</v>
      </c>
    </row>
    <row r="25" spans="1:8" ht="15" x14ac:dyDescent="0.2">
      <c r="A25" s="126">
        <v>14</v>
      </c>
      <c r="B25" s="132" t="str">
        <f>'Orçamento sintetico'!D253</f>
        <v>FORRO</v>
      </c>
      <c r="C25" s="133">
        <f>'Orçamento sintetico'!H257</f>
        <v>0</v>
      </c>
      <c r="D25" s="128" t="e">
        <f t="shared" si="0"/>
        <v>#DIV/0!</v>
      </c>
      <c r="E25" s="129">
        <f>C25*$E$10</f>
        <v>0</v>
      </c>
      <c r="F25" s="129"/>
      <c r="G25" s="130">
        <f t="shared" si="2"/>
        <v>0</v>
      </c>
      <c r="H25" s="340"/>
    </row>
    <row r="26" spans="1:8" ht="15" x14ac:dyDescent="0.2">
      <c r="A26" s="126">
        <v>15</v>
      </c>
      <c r="B26" s="132" t="str">
        <f>'Orçamento sintetico'!D260</f>
        <v>PINTURA</v>
      </c>
      <c r="C26" s="133">
        <f>'Orçamento sintetico'!H286</f>
        <v>0</v>
      </c>
      <c r="D26" s="128" t="e">
        <f t="shared" si="0"/>
        <v>#DIV/0!</v>
      </c>
      <c r="E26" s="129">
        <f t="shared" si="1"/>
        <v>0</v>
      </c>
      <c r="F26" s="129"/>
      <c r="G26" s="130">
        <f t="shared" si="2"/>
        <v>0</v>
      </c>
      <c r="H26" s="340" t="e">
        <f t="shared" si="3"/>
        <v>#DIV/0!</v>
      </c>
    </row>
    <row r="27" spans="1:8" ht="15" x14ac:dyDescent="0.2">
      <c r="A27" s="126">
        <v>16</v>
      </c>
      <c r="B27" s="132" t="str">
        <f>'Orçamento sintetico'!D287</f>
        <v>VIDROS</v>
      </c>
      <c r="C27" s="133">
        <f>'Orçamento sintetico'!H291</f>
        <v>0</v>
      </c>
      <c r="D27" s="128" t="e">
        <f t="shared" si="0"/>
        <v>#DIV/0!</v>
      </c>
      <c r="E27" s="129">
        <f t="shared" si="1"/>
        <v>0</v>
      </c>
      <c r="F27" s="129"/>
      <c r="G27" s="130">
        <f t="shared" si="2"/>
        <v>0</v>
      </c>
      <c r="H27" s="340" t="e">
        <f t="shared" si="3"/>
        <v>#DIV/0!</v>
      </c>
    </row>
    <row r="28" spans="1:8" ht="15" x14ac:dyDescent="0.2">
      <c r="A28" s="126">
        <v>17</v>
      </c>
      <c r="B28" s="132" t="str">
        <f>'Orçamento sintetico'!D292</f>
        <v>INSTALAÇÕES HIDROSSANITÁRIAS</v>
      </c>
      <c r="C28" s="133">
        <f>'Orçamento sintetico'!H395</f>
        <v>0</v>
      </c>
      <c r="D28" s="128" t="e">
        <f t="shared" si="0"/>
        <v>#DIV/0!</v>
      </c>
      <c r="E28" s="129">
        <f t="shared" si="1"/>
        <v>0</v>
      </c>
      <c r="F28" s="129"/>
      <c r="G28" s="130">
        <f t="shared" si="2"/>
        <v>0</v>
      </c>
      <c r="H28" s="340" t="e">
        <f t="shared" si="3"/>
        <v>#DIV/0!</v>
      </c>
    </row>
    <row r="29" spans="1:8" ht="15" x14ac:dyDescent="0.2">
      <c r="A29" s="126">
        <v>18</v>
      </c>
      <c r="B29" s="132" t="str">
        <f>'Orçamento sintetico'!D396</f>
        <v>INSTALAÇÕES DE COMBATE A INCÊNDIO</v>
      </c>
      <c r="C29" s="133">
        <f>'Orçamento sintetico'!H414</f>
        <v>0</v>
      </c>
      <c r="D29" s="128" t="e">
        <f t="shared" si="0"/>
        <v>#DIV/0!</v>
      </c>
      <c r="E29" s="129">
        <f t="shared" si="1"/>
        <v>0</v>
      </c>
      <c r="F29" s="129"/>
      <c r="G29" s="130">
        <f t="shared" si="2"/>
        <v>0</v>
      </c>
      <c r="H29" s="340" t="e">
        <f t="shared" si="3"/>
        <v>#DIV/0!</v>
      </c>
    </row>
    <row r="30" spans="1:8" ht="15" x14ac:dyDescent="0.2">
      <c r="A30" s="126">
        <v>19</v>
      </c>
      <c r="B30" s="132" t="str">
        <f>'Orçamento sintetico'!D415</f>
        <v>LOUÇAS, BANCADAS,  METAIS E ACESSÓRIOS</v>
      </c>
      <c r="C30" s="133">
        <f>'Orçamento sintetico'!H453</f>
        <v>0</v>
      </c>
      <c r="D30" s="128" t="e">
        <f t="shared" si="0"/>
        <v>#DIV/0!</v>
      </c>
      <c r="E30" s="129">
        <f t="shared" si="1"/>
        <v>0</v>
      </c>
      <c r="F30" s="129"/>
      <c r="G30" s="130">
        <f t="shared" si="2"/>
        <v>0</v>
      </c>
      <c r="H30" s="340" t="e">
        <f t="shared" si="3"/>
        <v>#DIV/0!</v>
      </c>
    </row>
    <row r="31" spans="1:8" ht="15" x14ac:dyDescent="0.2">
      <c r="A31" s="126">
        <v>20</v>
      </c>
      <c r="B31" s="132" t="str">
        <f>'Orçamento sintetico'!D454</f>
        <v>IMPLANTAÇÃO, PASSEIOS  E PAISAGISMO</v>
      </c>
      <c r="C31" s="133">
        <f>'Orçamento sintetico'!H485</f>
        <v>0</v>
      </c>
      <c r="D31" s="128" t="e">
        <f t="shared" si="0"/>
        <v>#DIV/0!</v>
      </c>
      <c r="E31" s="129">
        <f t="shared" si="1"/>
        <v>0</v>
      </c>
      <c r="F31" s="129"/>
      <c r="G31" s="130">
        <f t="shared" si="2"/>
        <v>0</v>
      </c>
      <c r="H31" s="340" t="e">
        <f t="shared" si="3"/>
        <v>#DIV/0!</v>
      </c>
    </row>
    <row r="32" spans="1:8" ht="15" x14ac:dyDescent="0.2">
      <c r="A32" s="126">
        <v>21</v>
      </c>
      <c r="B32" s="132" t="str">
        <f>'Orçamento sintetico'!D486</f>
        <v>EQUIPAMENTOS</v>
      </c>
      <c r="C32" s="133">
        <f>'Orçamento sintetico'!H493</f>
        <v>0</v>
      </c>
      <c r="D32" s="128" t="e">
        <f t="shared" si="0"/>
        <v>#DIV/0!</v>
      </c>
      <c r="E32" s="129"/>
      <c r="F32" s="129">
        <f>C32*$F$10</f>
        <v>0</v>
      </c>
      <c r="G32" s="130">
        <f t="shared" si="2"/>
        <v>0</v>
      </c>
      <c r="H32" s="340"/>
    </row>
    <row r="33" spans="1:9" ht="15" x14ac:dyDescent="0.2">
      <c r="A33" s="604">
        <f>'Orçamento sintetico'!A497</f>
        <v>22</v>
      </c>
      <c r="B33" s="132" t="str">
        <f>'Orçamento sintetico'!D497</f>
        <v>IMPLANTAÇÃO - INSTALAÇÕES ELÉTRICAS -  REDES PRIMÁRIAS</v>
      </c>
      <c r="C33" s="606">
        <f>'Orçamento sintetico'!H589</f>
        <v>0</v>
      </c>
      <c r="D33" s="128" t="e">
        <f t="shared" si="0"/>
        <v>#DIV/0!</v>
      </c>
      <c r="E33" s="129">
        <f t="shared" ref="E33:E41" si="4">C33*$E$10</f>
        <v>0</v>
      </c>
      <c r="F33" s="129"/>
      <c r="G33" s="130">
        <f t="shared" si="2"/>
        <v>0</v>
      </c>
      <c r="H33" s="340"/>
    </row>
    <row r="34" spans="1:9" ht="15" x14ac:dyDescent="0.2">
      <c r="A34" s="604">
        <f>'Orçamento sintetico'!A590</f>
        <v>23</v>
      </c>
      <c r="B34" s="605" t="str">
        <f>'Orçamento sintetico'!D590</f>
        <v>INFRAESTRUTURA INTERNA - INSTALAÇÕES ELÉTRICAS - BLOCO LABORATÓRIOS</v>
      </c>
      <c r="C34" s="606">
        <f>'Orçamento sintetico'!H795</f>
        <v>0</v>
      </c>
      <c r="D34" s="128" t="e">
        <f t="shared" si="0"/>
        <v>#DIV/0!</v>
      </c>
      <c r="E34" s="129">
        <f t="shared" si="4"/>
        <v>0</v>
      </c>
      <c r="F34" s="129"/>
      <c r="G34" s="130">
        <f t="shared" si="2"/>
        <v>0</v>
      </c>
      <c r="H34" s="340"/>
    </row>
    <row r="35" spans="1:9" ht="15" x14ac:dyDescent="0.2">
      <c r="A35" s="604" t="str">
        <f>'Orçamento sintetico'!A796</f>
        <v>24.</v>
      </c>
      <c r="B35" s="605" t="str">
        <f>'Orçamento sintetico'!D796</f>
        <v>INSTALAÇÕES ELETRICAS - BLOCO LABORATÓRIOS</v>
      </c>
      <c r="C35" s="606">
        <f>'Orçamento sintetico'!H945</f>
        <v>0</v>
      </c>
      <c r="D35" s="128" t="e">
        <f t="shared" si="0"/>
        <v>#DIV/0!</v>
      </c>
      <c r="E35" s="129">
        <f t="shared" si="4"/>
        <v>0</v>
      </c>
      <c r="F35" s="129"/>
      <c r="G35" s="130">
        <f t="shared" si="2"/>
        <v>0</v>
      </c>
      <c r="H35" s="340"/>
    </row>
    <row r="36" spans="1:9" ht="15" x14ac:dyDescent="0.2">
      <c r="A36" s="126" t="str">
        <f>'Orçamento sintetico'!A946</f>
        <v>25.</v>
      </c>
      <c r="B36" s="132" t="str">
        <f>'Orçamento sintetico'!D946</f>
        <v>INSTALAÇÕES MECÂNICAS DO SISTEMA DE AR CONDICIONADO - BLOCO LABORATÓRIOS</v>
      </c>
      <c r="C36" s="606">
        <f>'Orçamento sintetico'!H980</f>
        <v>0</v>
      </c>
      <c r="D36" s="128" t="e">
        <f t="shared" si="0"/>
        <v>#DIV/0!</v>
      </c>
      <c r="E36" s="129">
        <f t="shared" si="4"/>
        <v>0</v>
      </c>
      <c r="F36" s="129"/>
      <c r="G36" s="130">
        <f t="shared" si="2"/>
        <v>0</v>
      </c>
      <c r="H36" s="340"/>
    </row>
    <row r="37" spans="1:9" ht="15" x14ac:dyDescent="0.2">
      <c r="A37" s="126" t="str">
        <f>'Orçamento sintetico'!A981</f>
        <v>26.0</v>
      </c>
      <c r="B37" s="132" t="str">
        <f>'Orçamento sintetico'!D981</f>
        <v>INSTALAÇÕES DE SPDA E ATERRAMENTO - BLOCO LABORATÓRIOS</v>
      </c>
      <c r="C37" s="606">
        <f>'Orçamento sintetico'!H1009</f>
        <v>0</v>
      </c>
      <c r="D37" s="128" t="e">
        <f t="shared" si="0"/>
        <v>#DIV/0!</v>
      </c>
      <c r="E37" s="129">
        <f t="shared" si="4"/>
        <v>0</v>
      </c>
      <c r="F37" s="129"/>
      <c r="G37" s="130">
        <f t="shared" si="2"/>
        <v>0</v>
      </c>
      <c r="H37" s="340"/>
    </row>
    <row r="38" spans="1:9" ht="15" x14ac:dyDescent="0.2">
      <c r="A38" s="126" t="str">
        <f>'Orçamento sintetico'!A1010</f>
        <v>27.0</v>
      </c>
      <c r="B38" s="132" t="str">
        <f>'Orçamento sintetico'!D1010</f>
        <v>CABEAMENTO LÓGICO ESTRUTURADO - BLOCO LABORATÓRIOS</v>
      </c>
      <c r="C38" s="606">
        <f>'Orçamento sintetico'!H1044+'Orçamento sintetico'!H1049</f>
        <v>0</v>
      </c>
      <c r="D38" s="128" t="e">
        <f t="shared" si="0"/>
        <v>#DIV/0!</v>
      </c>
      <c r="E38" s="129">
        <f t="shared" si="4"/>
        <v>0</v>
      </c>
      <c r="F38" s="129"/>
      <c r="G38" s="130">
        <f t="shared" si="2"/>
        <v>0</v>
      </c>
      <c r="H38" s="340"/>
    </row>
    <row r="39" spans="1:9" ht="15" x14ac:dyDescent="0.2">
      <c r="A39" s="126" t="str">
        <f>'Orçamento sintetico'!A1052</f>
        <v>28.0</v>
      </c>
      <c r="B39" s="132" t="str">
        <f>'Orçamento sintetico'!D1052</f>
        <v>EQUIPAMENTOS BLOCO LABORATÓRIOS</v>
      </c>
      <c r="C39" s="606">
        <f>'Orçamento sintetico'!H1063</f>
        <v>0</v>
      </c>
      <c r="D39" s="128" t="e">
        <f t="shared" si="0"/>
        <v>#DIV/0!</v>
      </c>
      <c r="E39" s="129"/>
      <c r="F39" s="129">
        <f t="shared" ref="F39" si="5">C39*$F$10</f>
        <v>0</v>
      </c>
      <c r="G39" s="130">
        <f t="shared" si="2"/>
        <v>0</v>
      </c>
      <c r="H39" s="340"/>
    </row>
    <row r="40" spans="1:9" ht="15" x14ac:dyDescent="0.2">
      <c r="A40" s="126">
        <v>24</v>
      </c>
      <c r="B40" s="132" t="str">
        <f>'Orçamento sintetico'!D1066</f>
        <v xml:space="preserve">ACESSIBILIDADE  </v>
      </c>
      <c r="C40" s="133">
        <f>'Orçamento sintetico'!H1080</f>
        <v>0</v>
      </c>
      <c r="D40" s="128" t="e">
        <f t="shared" si="0"/>
        <v>#DIV/0!</v>
      </c>
      <c r="E40" s="129">
        <f t="shared" si="4"/>
        <v>0</v>
      </c>
      <c r="F40" s="129"/>
      <c r="G40" s="130">
        <f t="shared" si="2"/>
        <v>0</v>
      </c>
      <c r="H40" s="340" t="e">
        <f>G40/$G$44</f>
        <v>#DIV/0!</v>
      </c>
    </row>
    <row r="41" spans="1:9" ht="15" x14ac:dyDescent="0.2">
      <c r="A41" s="126">
        <v>25</v>
      </c>
      <c r="B41" s="132" t="str">
        <f>'Orçamento sintetico'!D1081</f>
        <v xml:space="preserve"> SERVIÇOS COMPLEMENTARES E  FINAIS  </v>
      </c>
      <c r="C41" s="133">
        <f>'Orçamento sintetico'!H1093</f>
        <v>0</v>
      </c>
      <c r="D41" s="128" t="e">
        <f t="shared" si="0"/>
        <v>#DIV/0!</v>
      </c>
      <c r="E41" s="129">
        <f t="shared" si="4"/>
        <v>0</v>
      </c>
      <c r="F41" s="129"/>
      <c r="G41" s="130">
        <f t="shared" si="2"/>
        <v>0</v>
      </c>
      <c r="H41" s="340" t="e">
        <f>G41/$G$44</f>
        <v>#DIV/0!</v>
      </c>
    </row>
    <row r="42" spans="1:9" x14ac:dyDescent="0.2">
      <c r="A42" s="307"/>
      <c r="B42" s="163"/>
      <c r="C42" s="308"/>
      <c r="D42" s="308"/>
      <c r="E42" s="309"/>
      <c r="F42" s="309"/>
      <c r="G42" s="310"/>
    </row>
    <row r="43" spans="1:9" x14ac:dyDescent="0.2">
      <c r="A43" s="311"/>
      <c r="B43" s="312"/>
      <c r="C43" s="313"/>
      <c r="D43" s="313"/>
      <c r="E43" s="314"/>
      <c r="F43" s="314"/>
      <c r="G43" s="315"/>
    </row>
    <row r="44" spans="1:9" ht="15" x14ac:dyDescent="0.2">
      <c r="A44" s="135"/>
      <c r="B44" s="136" t="s">
        <v>367</v>
      </c>
      <c r="C44" s="199">
        <f>SUM(C12:C31)+SUM(C40:C41)+SUM(C33:C38)</f>
        <v>0</v>
      </c>
      <c r="D44" s="138" t="e">
        <f>SUM(D12:D41)</f>
        <v>#DIV/0!</v>
      </c>
      <c r="E44" s="137">
        <f>SUM(E14:E40)+F32</f>
        <v>0</v>
      </c>
      <c r="F44" s="137"/>
      <c r="G44" s="139">
        <f>SUM(G12:G41)</f>
        <v>0</v>
      </c>
      <c r="I44" s="291">
        <f>C44+C46</f>
        <v>0</v>
      </c>
    </row>
    <row r="45" spans="1:9" ht="15" x14ac:dyDescent="0.2">
      <c r="A45" s="135"/>
      <c r="B45" s="136" t="s">
        <v>393</v>
      </c>
      <c r="C45" s="137">
        <f>C32+C39</f>
        <v>0</v>
      </c>
      <c r="D45" s="138"/>
      <c r="E45" s="137"/>
      <c r="F45" s="137"/>
      <c r="G45" s="139"/>
      <c r="I45" s="291">
        <f>0.925*I44</f>
        <v>0</v>
      </c>
    </row>
    <row r="46" spans="1:9" x14ac:dyDescent="0.2">
      <c r="A46" s="140">
        <f>BDI!D17/100</f>
        <v>0</v>
      </c>
      <c r="B46" s="136" t="s">
        <v>2521</v>
      </c>
      <c r="C46" s="137">
        <f>C44*A46</f>
        <v>0</v>
      </c>
      <c r="D46" s="141"/>
      <c r="E46" s="137"/>
      <c r="F46" s="137"/>
      <c r="G46" s="139"/>
    </row>
    <row r="47" spans="1:9" x14ac:dyDescent="0.2">
      <c r="A47" s="140">
        <f>BDI!F17/100</f>
        <v>0</v>
      </c>
      <c r="B47" s="136" t="s">
        <v>2522</v>
      </c>
      <c r="C47" s="137">
        <f>A47*C45</f>
        <v>0</v>
      </c>
      <c r="D47" s="141"/>
      <c r="E47" s="137"/>
      <c r="F47" s="137"/>
      <c r="G47" s="139"/>
    </row>
    <row r="48" spans="1:9" x14ac:dyDescent="0.2">
      <c r="A48" s="142"/>
      <c r="B48" s="143" t="s">
        <v>394</v>
      </c>
      <c r="C48" s="144">
        <f>C44+C45+C46+C47</f>
        <v>0</v>
      </c>
      <c r="D48" s="145"/>
      <c r="E48" s="144"/>
      <c r="F48" s="144"/>
      <c r="G48" s="146"/>
    </row>
    <row r="49" spans="2:8" ht="15" x14ac:dyDescent="0.25">
      <c r="E49" s="149"/>
      <c r="F49" s="149"/>
      <c r="G49" s="150"/>
      <c r="H49" s="151"/>
    </row>
    <row r="50" spans="2:8" x14ac:dyDescent="0.2">
      <c r="B50" s="332" t="s">
        <v>576</v>
      </c>
      <c r="C50" s="148">
        <f>C48/(2400)</f>
        <v>0</v>
      </c>
    </row>
    <row r="51" spans="2:8" x14ac:dyDescent="0.2">
      <c r="H51" s="426" t="e">
        <f>SUM(H40:H50)</f>
        <v>#DIV/0!</v>
      </c>
    </row>
    <row r="52" spans="2:8" x14ac:dyDescent="0.2">
      <c r="C52" s="148">
        <f>2800*C50</f>
        <v>0</v>
      </c>
    </row>
    <row r="61" spans="2:8" x14ac:dyDescent="0.2">
      <c r="C61" s="886" t="e">
        <f>(C59-C48)/C48</f>
        <v>#DIV/0!</v>
      </c>
    </row>
    <row r="65" spans="5:5" x14ac:dyDescent="0.2">
      <c r="E65" s="427" t="e">
        <f>E63/E61</f>
        <v>#DIV/0!</v>
      </c>
    </row>
    <row r="107" spans="1:8" s="153" customFormat="1" x14ac:dyDescent="0.2">
      <c r="A107" s="147"/>
      <c r="B107" s="134"/>
      <c r="C107" s="148"/>
      <c r="D107" s="148"/>
      <c r="E107" s="152">
        <v>185</v>
      </c>
      <c r="F107" s="152"/>
      <c r="H107" s="134"/>
    </row>
    <row r="109" spans="1:8" s="153" customFormat="1" x14ac:dyDescent="0.2">
      <c r="A109" s="154"/>
      <c r="B109" s="134"/>
      <c r="C109" s="148"/>
      <c r="D109" s="148"/>
      <c r="E109" s="152"/>
      <c r="F109" s="152"/>
      <c r="H109" s="134"/>
    </row>
    <row r="112" spans="1:8" s="153" customFormat="1" x14ac:dyDescent="0.2">
      <c r="A112" s="154"/>
      <c r="B112" s="134"/>
      <c r="C112" s="148"/>
      <c r="D112" s="148"/>
      <c r="E112" s="152"/>
      <c r="F112" s="152"/>
      <c r="H112" s="134"/>
    </row>
    <row r="216" spans="1:8" s="153" customFormat="1" x14ac:dyDescent="0.2">
      <c r="A216" s="147"/>
      <c r="B216" s="134"/>
      <c r="C216" s="155" t="s">
        <v>30</v>
      </c>
      <c r="D216" s="148"/>
      <c r="E216" s="152"/>
      <c r="F216" s="152"/>
      <c r="H216" s="134"/>
    </row>
    <row r="217" spans="1:8" s="153" customFormat="1" x14ac:dyDescent="0.2">
      <c r="A217" s="147"/>
      <c r="B217" s="134"/>
      <c r="C217" s="148"/>
      <c r="D217" s="148"/>
      <c r="E217" s="152">
        <v>1</v>
      </c>
      <c r="F217" s="152"/>
      <c r="H217" s="134"/>
    </row>
    <row r="219" spans="1:8" s="153" customFormat="1" x14ac:dyDescent="0.2">
      <c r="A219" s="147"/>
      <c r="B219" s="134"/>
      <c r="C219" s="148"/>
      <c r="D219" s="148"/>
      <c r="E219" s="152">
        <v>0.6</v>
      </c>
      <c r="F219" s="152"/>
      <c r="H219" s="134"/>
    </row>
    <row r="247" spans="1:8" s="153" customFormat="1" x14ac:dyDescent="0.2">
      <c r="A247" s="147"/>
      <c r="B247" s="134"/>
      <c r="C247" s="148"/>
      <c r="D247" s="148"/>
      <c r="E247" s="152">
        <v>12</v>
      </c>
      <c r="F247" s="152"/>
      <c r="H247" s="134"/>
    </row>
    <row r="248" spans="1:8" s="153" customFormat="1" x14ac:dyDescent="0.2">
      <c r="A248" s="147"/>
      <c r="B248" s="134"/>
      <c r="C248" s="148"/>
      <c r="D248" s="148"/>
      <c r="E248" s="152">
        <v>1.55</v>
      </c>
      <c r="F248" s="152"/>
      <c r="H248" s="134"/>
    </row>
    <row r="249" spans="1:8" s="153" customFormat="1" x14ac:dyDescent="0.2">
      <c r="A249" s="147"/>
      <c r="B249" s="134"/>
      <c r="C249" s="148"/>
      <c r="D249" s="148"/>
      <c r="E249" s="152">
        <v>17.2</v>
      </c>
      <c r="F249" s="152"/>
      <c r="H249" s="134"/>
    </row>
    <row r="251" spans="1:8" x14ac:dyDescent="0.2">
      <c r="E251" s="152">
        <v>1</v>
      </c>
    </row>
    <row r="252" spans="1:8" x14ac:dyDescent="0.2">
      <c r="E252" s="152">
        <v>1</v>
      </c>
    </row>
    <row r="253" spans="1:8" x14ac:dyDescent="0.2">
      <c r="H253" s="134">
        <f>ROUND(E253*G253,2)</f>
        <v>0</v>
      </c>
    </row>
    <row r="254" spans="1:8" x14ac:dyDescent="0.2">
      <c r="E254" s="152">
        <v>10.38</v>
      </c>
    </row>
    <row r="255" spans="1:8" x14ac:dyDescent="0.2">
      <c r="E255" s="152">
        <v>16.2</v>
      </c>
    </row>
    <row r="256" spans="1:8" x14ac:dyDescent="0.2">
      <c r="E256" s="152">
        <v>43</v>
      </c>
    </row>
    <row r="257" spans="1:8" x14ac:dyDescent="0.2">
      <c r="E257" s="152">
        <v>1.22</v>
      </c>
    </row>
    <row r="258" spans="1:8" x14ac:dyDescent="0.2">
      <c r="E258" s="152">
        <v>9.1999999999999993</v>
      </c>
    </row>
    <row r="261" spans="1:8" x14ac:dyDescent="0.2">
      <c r="E261" s="152">
        <v>17</v>
      </c>
    </row>
    <row r="265" spans="1:8" x14ac:dyDescent="0.2">
      <c r="B265" s="134">
        <v>87630</v>
      </c>
      <c r="E265" s="152">
        <v>12.85</v>
      </c>
      <c r="G265" s="153">
        <v>32.82</v>
      </c>
    </row>
    <row r="266" spans="1:8" x14ac:dyDescent="0.2">
      <c r="B266" s="134">
        <v>98680</v>
      </c>
      <c r="E266" s="152">
        <v>12.85</v>
      </c>
      <c r="G266" s="153">
        <v>32.619999999999997</v>
      </c>
    </row>
    <row r="267" spans="1:8" s="153" customFormat="1" x14ac:dyDescent="0.2">
      <c r="A267" s="147"/>
      <c r="B267" s="134">
        <v>87447</v>
      </c>
      <c r="C267" s="148"/>
      <c r="D267" s="148"/>
      <c r="E267" s="152">
        <v>31.86</v>
      </c>
      <c r="F267" s="152"/>
      <c r="H267" s="134"/>
    </row>
    <row r="268" spans="1:8" s="153" customFormat="1" x14ac:dyDescent="0.2">
      <c r="A268" s="147"/>
      <c r="B268" s="134"/>
      <c r="C268" s="148"/>
      <c r="D268" s="148"/>
      <c r="E268" s="152">
        <v>8.4</v>
      </c>
      <c r="F268" s="152"/>
      <c r="H268" s="134"/>
    </row>
    <row r="269" spans="1:8" s="153" customFormat="1" x14ac:dyDescent="0.2">
      <c r="A269" s="147"/>
      <c r="B269" s="134"/>
      <c r="C269" s="148"/>
      <c r="D269" s="148"/>
      <c r="E269" s="152">
        <v>63</v>
      </c>
      <c r="F269" s="152"/>
      <c r="H269" s="134"/>
    </row>
    <row r="270" spans="1:8" s="153" customFormat="1" x14ac:dyDescent="0.2">
      <c r="A270" s="147"/>
      <c r="B270" s="134"/>
      <c r="C270" s="148"/>
      <c r="D270" s="148"/>
      <c r="E270" s="152">
        <v>63</v>
      </c>
      <c r="F270" s="152"/>
      <c r="H270" s="134"/>
    </row>
    <row r="271" spans="1:8" s="153" customFormat="1" x14ac:dyDescent="0.2">
      <c r="A271" s="147"/>
      <c r="B271" s="134"/>
      <c r="C271" s="148"/>
      <c r="D271" s="148"/>
      <c r="E271" s="152">
        <v>63</v>
      </c>
      <c r="F271" s="152"/>
      <c r="H271" s="134"/>
    </row>
    <row r="273" spans="1:8" s="153" customFormat="1" x14ac:dyDescent="0.2">
      <c r="A273" s="147"/>
      <c r="B273" s="134"/>
      <c r="C273" s="148"/>
      <c r="D273" s="148"/>
      <c r="E273" s="152">
        <v>12.85</v>
      </c>
      <c r="F273" s="152"/>
      <c r="H273" s="134"/>
    </row>
    <row r="274" spans="1:8" s="153" customFormat="1" x14ac:dyDescent="0.2">
      <c r="A274" s="147"/>
      <c r="B274" s="134"/>
      <c r="C274" s="148"/>
      <c r="D274" s="148"/>
      <c r="E274" s="152">
        <v>24.5</v>
      </c>
      <c r="F274" s="152"/>
      <c r="H274" s="134"/>
    </row>
    <row r="275" spans="1:8" s="153" customFormat="1" x14ac:dyDescent="0.2">
      <c r="A275" s="147"/>
      <c r="B275" s="134"/>
      <c r="C275" s="148"/>
      <c r="D275" s="148"/>
      <c r="E275" s="152">
        <v>24.5</v>
      </c>
      <c r="F275" s="152"/>
      <c r="H275" s="134"/>
    </row>
    <row r="290" spans="5:8" ht="15" x14ac:dyDescent="0.25">
      <c r="E290" s="149"/>
      <c r="F290" s="149"/>
      <c r="G290" s="150"/>
      <c r="H290" s="151"/>
    </row>
    <row r="291" spans="5:8" ht="15" x14ac:dyDescent="0.25">
      <c r="E291" s="149"/>
      <c r="F291" s="149"/>
      <c r="G291" s="150"/>
      <c r="H291" s="151"/>
    </row>
    <row r="292" spans="5:8" ht="15" x14ac:dyDescent="0.25">
      <c r="E292" s="149"/>
      <c r="F292" s="149"/>
      <c r="G292" s="150"/>
      <c r="H292" s="151"/>
    </row>
    <row r="293" spans="5:8" ht="15" x14ac:dyDescent="0.25">
      <c r="E293" s="149"/>
      <c r="F293" s="149"/>
      <c r="G293" s="150"/>
      <c r="H293" s="151"/>
    </row>
    <row r="294" spans="5:8" ht="15" x14ac:dyDescent="0.25">
      <c r="E294" s="149"/>
      <c r="F294" s="149"/>
      <c r="G294" s="150"/>
      <c r="H294" s="151"/>
    </row>
    <row r="295" spans="5:8" ht="15" x14ac:dyDescent="0.25">
      <c r="E295" s="149"/>
      <c r="F295" s="149"/>
      <c r="G295" s="150"/>
      <c r="H295" s="151"/>
    </row>
    <row r="296" spans="5:8" ht="15" x14ac:dyDescent="0.25">
      <c r="E296" s="149"/>
      <c r="F296" s="149"/>
      <c r="G296" s="150"/>
      <c r="H296" s="151"/>
    </row>
    <row r="297" spans="5:8" ht="15" x14ac:dyDescent="0.25">
      <c r="E297" s="149"/>
      <c r="F297" s="149"/>
      <c r="G297" s="150"/>
      <c r="H297" s="151"/>
    </row>
    <row r="298" spans="5:8" ht="15" x14ac:dyDescent="0.25">
      <c r="E298" s="149"/>
      <c r="F298" s="149"/>
      <c r="G298" s="150"/>
      <c r="H298" s="151"/>
    </row>
    <row r="299" spans="5:8" ht="15" x14ac:dyDescent="0.25">
      <c r="E299" s="149"/>
      <c r="F299" s="149"/>
      <c r="G299" s="150"/>
      <c r="H299" s="151"/>
    </row>
    <row r="300" spans="5:8" ht="15" x14ac:dyDescent="0.25">
      <c r="H300" s="151"/>
    </row>
    <row r="302" spans="5:8" ht="15" x14ac:dyDescent="0.25">
      <c r="E302" s="149"/>
      <c r="F302" s="149"/>
      <c r="G302" s="150"/>
      <c r="H302" s="151"/>
    </row>
    <row r="303" spans="5:8" ht="15" x14ac:dyDescent="0.25">
      <c r="E303" s="149"/>
      <c r="F303" s="149"/>
      <c r="G303" s="150"/>
      <c r="H303" s="151"/>
    </row>
    <row r="304" spans="5:8" ht="15" x14ac:dyDescent="0.25">
      <c r="H304" s="156"/>
    </row>
    <row r="306" spans="5:8" ht="15" x14ac:dyDescent="0.25">
      <c r="E306" s="149"/>
      <c r="F306" s="149"/>
      <c r="G306" s="150"/>
      <c r="H306" s="151"/>
    </row>
    <row r="307" spans="5:8" ht="15" x14ac:dyDescent="0.25">
      <c r="E307" s="149"/>
      <c r="F307" s="149"/>
      <c r="G307" s="150"/>
      <c r="H307" s="151"/>
    </row>
    <row r="308" spans="5:8" ht="15" x14ac:dyDescent="0.25">
      <c r="E308" s="149"/>
      <c r="F308" s="149"/>
      <c r="G308" s="150"/>
      <c r="H308" s="151"/>
    </row>
    <row r="309" spans="5:8" ht="15" x14ac:dyDescent="0.25">
      <c r="H309" s="156">
        <f>SUM(H306:H308)</f>
        <v>0</v>
      </c>
    </row>
    <row r="311" spans="5:8" ht="15" x14ac:dyDescent="0.25">
      <c r="E311" s="149"/>
      <c r="F311" s="149"/>
      <c r="G311" s="150"/>
      <c r="H311" s="151"/>
    </row>
    <row r="312" spans="5:8" ht="15" x14ac:dyDescent="0.25">
      <c r="E312" s="149"/>
      <c r="F312" s="149"/>
      <c r="G312" s="150"/>
      <c r="H312" s="151"/>
    </row>
    <row r="313" spans="5:8" ht="15" x14ac:dyDescent="0.25">
      <c r="E313" s="149"/>
      <c r="F313" s="149"/>
      <c r="G313" s="150"/>
      <c r="H313" s="151"/>
    </row>
    <row r="314" spans="5:8" ht="15" x14ac:dyDescent="0.25">
      <c r="H314" s="156">
        <f>SUM(H311:H313)</f>
        <v>0</v>
      </c>
    </row>
    <row r="316" spans="5:8" ht="15" x14ac:dyDescent="0.25">
      <c r="E316" s="149"/>
      <c r="F316" s="149"/>
      <c r="G316" s="150"/>
      <c r="H316" s="151"/>
    </row>
    <row r="317" spans="5:8" ht="15" x14ac:dyDescent="0.25">
      <c r="E317" s="149"/>
      <c r="F317" s="149"/>
      <c r="G317" s="150"/>
      <c r="H317" s="151"/>
    </row>
    <row r="318" spans="5:8" ht="15" x14ac:dyDescent="0.25">
      <c r="E318" s="149"/>
      <c r="F318" s="149"/>
      <c r="G318" s="150"/>
      <c r="H318" s="151"/>
    </row>
    <row r="319" spans="5:8" ht="15" x14ac:dyDescent="0.25">
      <c r="H319" s="156">
        <f>SUM(H316:H318)</f>
        <v>0</v>
      </c>
    </row>
    <row r="321" spans="5:8" ht="15" x14ac:dyDescent="0.25">
      <c r="E321" s="149"/>
      <c r="F321" s="149"/>
      <c r="G321" s="150"/>
      <c r="H321" s="151"/>
    </row>
    <row r="322" spans="5:8" ht="15" x14ac:dyDescent="0.25">
      <c r="E322" s="149"/>
      <c r="F322" s="149"/>
      <c r="G322" s="150"/>
      <c r="H322" s="151"/>
    </row>
    <row r="323" spans="5:8" ht="15" x14ac:dyDescent="0.25">
      <c r="H323" s="156"/>
    </row>
    <row r="325" spans="5:8" ht="15" x14ac:dyDescent="0.25">
      <c r="E325" s="149"/>
      <c r="F325" s="149"/>
      <c r="G325" s="150"/>
      <c r="H325" s="151"/>
    </row>
    <row r="326" spans="5:8" ht="15" x14ac:dyDescent="0.25">
      <c r="E326" s="149"/>
      <c r="F326" s="149"/>
      <c r="G326" s="150"/>
      <c r="H326" s="151"/>
    </row>
    <row r="327" spans="5:8" ht="15" x14ac:dyDescent="0.25">
      <c r="E327" s="149"/>
      <c r="F327" s="149"/>
      <c r="G327" s="150"/>
      <c r="H327" s="151"/>
    </row>
    <row r="328" spans="5:8" ht="15" x14ac:dyDescent="0.25">
      <c r="E328" s="149"/>
      <c r="F328" s="149"/>
      <c r="G328" s="150"/>
      <c r="H328" s="151"/>
    </row>
    <row r="329" spans="5:8" ht="15" x14ac:dyDescent="0.25">
      <c r="E329" s="149"/>
      <c r="F329" s="149"/>
      <c r="G329" s="150"/>
      <c r="H329" s="151"/>
    </row>
    <row r="330" spans="5:8" ht="15" x14ac:dyDescent="0.25">
      <c r="H330" s="156"/>
    </row>
    <row r="332" spans="5:8" ht="15" x14ac:dyDescent="0.25">
      <c r="E332" s="149"/>
      <c r="F332" s="149"/>
      <c r="G332" s="150"/>
      <c r="H332" s="151"/>
    </row>
    <row r="333" spans="5:8" ht="15" x14ac:dyDescent="0.25">
      <c r="E333" s="149"/>
      <c r="F333" s="149"/>
      <c r="G333" s="150"/>
      <c r="H333" s="151"/>
    </row>
    <row r="334" spans="5:8" ht="15" x14ac:dyDescent="0.25">
      <c r="H334" s="156"/>
    </row>
    <row r="336" spans="5:8" ht="15" x14ac:dyDescent="0.25">
      <c r="E336" s="149"/>
      <c r="F336" s="149"/>
      <c r="G336" s="150"/>
      <c r="H336" s="151"/>
    </row>
    <row r="337" spans="5:8" ht="15" x14ac:dyDescent="0.25">
      <c r="E337" s="149"/>
      <c r="F337" s="149"/>
      <c r="G337" s="150"/>
      <c r="H337" s="151"/>
    </row>
    <row r="338" spans="5:8" ht="15" x14ac:dyDescent="0.25">
      <c r="E338" s="149"/>
      <c r="F338" s="149"/>
      <c r="G338" s="150"/>
      <c r="H338" s="151"/>
    </row>
    <row r="339" spans="5:8" ht="15" x14ac:dyDescent="0.25">
      <c r="E339" s="149"/>
      <c r="F339" s="149"/>
      <c r="G339" s="150"/>
      <c r="H339" s="151"/>
    </row>
    <row r="340" spans="5:8" ht="15" x14ac:dyDescent="0.25">
      <c r="E340" s="149"/>
      <c r="F340" s="149"/>
      <c r="G340" s="150"/>
      <c r="H340" s="151"/>
    </row>
    <row r="341" spans="5:8" ht="15" x14ac:dyDescent="0.25">
      <c r="E341" s="149"/>
      <c r="F341" s="149"/>
      <c r="G341" s="150"/>
      <c r="H341" s="151"/>
    </row>
    <row r="342" spans="5:8" ht="15" x14ac:dyDescent="0.25">
      <c r="E342" s="149"/>
      <c r="F342" s="149"/>
      <c r="G342" s="150"/>
      <c r="H342" s="151"/>
    </row>
    <row r="343" spans="5:8" ht="15" x14ac:dyDescent="0.25">
      <c r="E343" s="149"/>
      <c r="F343" s="149"/>
      <c r="G343" s="150"/>
      <c r="H343" s="151"/>
    </row>
    <row r="344" spans="5:8" ht="15" x14ac:dyDescent="0.25">
      <c r="E344" s="149"/>
      <c r="F344" s="149"/>
      <c r="G344" s="150"/>
      <c r="H344" s="151"/>
    </row>
    <row r="345" spans="5:8" ht="15" x14ac:dyDescent="0.25">
      <c r="E345" s="149"/>
      <c r="F345" s="149"/>
      <c r="G345" s="150"/>
      <c r="H345" s="151"/>
    </row>
    <row r="346" spans="5:8" ht="15" x14ac:dyDescent="0.25">
      <c r="H346" s="156"/>
    </row>
    <row r="349" spans="5:8" ht="15" x14ac:dyDescent="0.25">
      <c r="E349" s="149"/>
      <c r="F349" s="149"/>
      <c r="G349" s="150"/>
      <c r="H349" s="151"/>
    </row>
    <row r="350" spans="5:8" ht="15" x14ac:dyDescent="0.25">
      <c r="E350" s="149"/>
      <c r="F350" s="149"/>
      <c r="G350" s="150"/>
      <c r="H350" s="151"/>
    </row>
    <row r="351" spans="5:8" ht="15" x14ac:dyDescent="0.25">
      <c r="E351" s="149"/>
      <c r="F351" s="149"/>
      <c r="G351" s="150"/>
      <c r="H351" s="151"/>
    </row>
    <row r="352" spans="5:8" ht="15" x14ac:dyDescent="0.25">
      <c r="E352" s="149"/>
      <c r="F352" s="149"/>
      <c r="G352" s="150"/>
      <c r="H352" s="151"/>
    </row>
    <row r="353" spans="5:8" ht="15" x14ac:dyDescent="0.25">
      <c r="E353" s="149"/>
      <c r="F353" s="149"/>
      <c r="G353" s="150"/>
      <c r="H353" s="151"/>
    </row>
    <row r="354" spans="5:8" ht="15" x14ac:dyDescent="0.25">
      <c r="E354" s="149"/>
      <c r="F354" s="149"/>
      <c r="G354" s="150"/>
      <c r="H354" s="151"/>
    </row>
    <row r="355" spans="5:8" ht="15" x14ac:dyDescent="0.25">
      <c r="E355" s="149"/>
      <c r="F355" s="149"/>
      <c r="G355" s="150"/>
      <c r="H355" s="151"/>
    </row>
    <row r="356" spans="5:8" ht="15" x14ac:dyDescent="0.25">
      <c r="E356" s="149"/>
      <c r="F356" s="149"/>
      <c r="G356" s="150"/>
      <c r="H356" s="151"/>
    </row>
    <row r="357" spans="5:8" ht="15" x14ac:dyDescent="0.25">
      <c r="E357" s="149"/>
      <c r="F357" s="149"/>
      <c r="G357" s="150"/>
      <c r="H357" s="151"/>
    </row>
    <row r="358" spans="5:8" ht="15" x14ac:dyDescent="0.25">
      <c r="E358" s="149"/>
      <c r="F358" s="149"/>
      <c r="G358" s="150"/>
      <c r="H358" s="151"/>
    </row>
    <row r="359" spans="5:8" ht="15" x14ac:dyDescent="0.25">
      <c r="E359" s="149"/>
      <c r="F359" s="149"/>
      <c r="G359" s="150"/>
      <c r="H359" s="151"/>
    </row>
    <row r="360" spans="5:8" ht="15" x14ac:dyDescent="0.25">
      <c r="E360" s="149"/>
      <c r="F360" s="149"/>
      <c r="G360" s="150"/>
      <c r="H360" s="151"/>
    </row>
    <row r="361" spans="5:8" ht="15" x14ac:dyDescent="0.25">
      <c r="E361" s="149"/>
      <c r="F361" s="149"/>
      <c r="G361" s="150"/>
      <c r="H361" s="151"/>
    </row>
    <row r="362" spans="5:8" ht="15" x14ac:dyDescent="0.25">
      <c r="H362" s="156"/>
    </row>
    <row r="364" spans="5:8" ht="15" x14ac:dyDescent="0.25">
      <c r="E364" s="149"/>
      <c r="F364" s="149"/>
      <c r="G364" s="150"/>
      <c r="H364" s="151"/>
    </row>
    <row r="365" spans="5:8" ht="15" x14ac:dyDescent="0.25">
      <c r="E365" s="149"/>
      <c r="F365" s="149"/>
      <c r="G365" s="150"/>
      <c r="H365" s="151"/>
    </row>
    <row r="366" spans="5:8" ht="15" x14ac:dyDescent="0.25">
      <c r="E366" s="149"/>
      <c r="F366" s="149"/>
      <c r="G366" s="150"/>
      <c r="H366" s="151"/>
    </row>
    <row r="367" spans="5:8" ht="15" x14ac:dyDescent="0.25">
      <c r="E367" s="149"/>
      <c r="F367" s="149"/>
      <c r="G367" s="150"/>
      <c r="H367" s="151"/>
    </row>
    <row r="368" spans="5:8" ht="15" x14ac:dyDescent="0.25">
      <c r="H368" s="156"/>
    </row>
    <row r="370" spans="5:8" ht="15" x14ac:dyDescent="0.25">
      <c r="E370" s="149"/>
      <c r="F370" s="149"/>
      <c r="G370" s="150"/>
      <c r="H370" s="151"/>
    </row>
    <row r="371" spans="5:8" ht="15" x14ac:dyDescent="0.25">
      <c r="E371" s="149"/>
      <c r="F371" s="149"/>
      <c r="G371" s="150"/>
      <c r="H371" s="151"/>
    </row>
    <row r="372" spans="5:8" ht="15" x14ac:dyDescent="0.25">
      <c r="E372" s="149"/>
      <c r="F372" s="149"/>
      <c r="G372" s="150"/>
      <c r="H372" s="151"/>
    </row>
    <row r="373" spans="5:8" ht="15" x14ac:dyDescent="0.25">
      <c r="E373" s="149"/>
      <c r="F373" s="149"/>
      <c r="G373" s="150"/>
      <c r="H373" s="151"/>
    </row>
    <row r="374" spans="5:8" ht="15" x14ac:dyDescent="0.25">
      <c r="H374" s="156"/>
    </row>
    <row r="376" spans="5:8" ht="15" x14ac:dyDescent="0.25">
      <c r="E376" s="149"/>
      <c r="F376" s="149"/>
      <c r="G376" s="150"/>
      <c r="H376" s="151"/>
    </row>
    <row r="377" spans="5:8" ht="15" x14ac:dyDescent="0.25">
      <c r="H377" s="156">
        <f>SUM(H376)</f>
        <v>0</v>
      </c>
    </row>
    <row r="380" spans="5:8" ht="15" x14ac:dyDescent="0.25">
      <c r="E380" s="149"/>
      <c r="F380" s="149"/>
      <c r="G380" s="150"/>
      <c r="H380" s="151"/>
    </row>
    <row r="381" spans="5:8" ht="15" x14ac:dyDescent="0.25">
      <c r="E381" s="149"/>
      <c r="F381" s="149"/>
      <c r="G381" s="150"/>
      <c r="H381" s="151"/>
    </row>
    <row r="382" spans="5:8" ht="15" x14ac:dyDescent="0.25">
      <c r="H382" s="156"/>
    </row>
    <row r="387" spans="7:8" x14ac:dyDescent="0.2">
      <c r="G387" s="153">
        <f>G385+G386</f>
        <v>0</v>
      </c>
    </row>
    <row r="389" spans="7:8" x14ac:dyDescent="0.2">
      <c r="H389" s="157">
        <f>G387</f>
        <v>0</v>
      </c>
    </row>
    <row r="588" spans="1:1" x14ac:dyDescent="0.2">
      <c r="A588" s="147" t="s">
        <v>904</v>
      </c>
    </row>
    <row r="589" spans="1:1" x14ac:dyDescent="0.2">
      <c r="A589" s="147" t="s">
        <v>905</v>
      </c>
    </row>
    <row r="590" spans="1:1" x14ac:dyDescent="0.2">
      <c r="A590" s="147" t="s">
        <v>906</v>
      </c>
    </row>
    <row r="591" spans="1:1" x14ac:dyDescent="0.2">
      <c r="A591" s="147" t="s">
        <v>907</v>
      </c>
    </row>
    <row r="592" spans="1:1" x14ac:dyDescent="0.2">
      <c r="A592" s="147" t="s">
        <v>908</v>
      </c>
    </row>
    <row r="593" spans="1:1" x14ac:dyDescent="0.2">
      <c r="A593" s="147" t="s">
        <v>909</v>
      </c>
    </row>
    <row r="594" spans="1:1" x14ac:dyDescent="0.2">
      <c r="A594" s="147" t="s">
        <v>910</v>
      </c>
    </row>
    <row r="595" spans="1:1" x14ac:dyDescent="0.2">
      <c r="A595" s="147" t="s">
        <v>911</v>
      </c>
    </row>
    <row r="596" spans="1:1" x14ac:dyDescent="0.2">
      <c r="A596" s="147" t="s">
        <v>912</v>
      </c>
    </row>
    <row r="597" spans="1:1" x14ac:dyDescent="0.2">
      <c r="A597" s="147" t="s">
        <v>913</v>
      </c>
    </row>
    <row r="598" spans="1:1" x14ac:dyDescent="0.2">
      <c r="A598" s="147" t="s">
        <v>914</v>
      </c>
    </row>
    <row r="599" spans="1:1" x14ac:dyDescent="0.2">
      <c r="A599" s="147" t="s">
        <v>915</v>
      </c>
    </row>
    <row r="600" spans="1:1" x14ac:dyDescent="0.2">
      <c r="A600" s="147" t="s">
        <v>916</v>
      </c>
    </row>
    <row r="601" spans="1:1" x14ac:dyDescent="0.2">
      <c r="A601" s="147" t="s">
        <v>917</v>
      </c>
    </row>
    <row r="602" spans="1:1" x14ac:dyDescent="0.2">
      <c r="A602" s="147" t="s">
        <v>918</v>
      </c>
    </row>
    <row r="603" spans="1:1" x14ac:dyDescent="0.2">
      <c r="A603" s="147" t="s">
        <v>919</v>
      </c>
    </row>
    <row r="604" spans="1:1" x14ac:dyDescent="0.2">
      <c r="A604" s="147" t="s">
        <v>920</v>
      </c>
    </row>
    <row r="605" spans="1:1" x14ac:dyDescent="0.2">
      <c r="A605" s="147" t="s">
        <v>921</v>
      </c>
    </row>
    <row r="606" spans="1:1" x14ac:dyDescent="0.2">
      <c r="A606" s="147" t="s">
        <v>922</v>
      </c>
    </row>
    <row r="607" spans="1:1" x14ac:dyDescent="0.2">
      <c r="A607" s="147" t="s">
        <v>923</v>
      </c>
    </row>
    <row r="608" spans="1:1" x14ac:dyDescent="0.2">
      <c r="A608" s="147" t="s">
        <v>924</v>
      </c>
    </row>
    <row r="609" spans="1:1" x14ac:dyDescent="0.2">
      <c r="A609" s="147" t="s">
        <v>925</v>
      </c>
    </row>
    <row r="610" spans="1:1" x14ac:dyDescent="0.2">
      <c r="A610" s="147" t="s">
        <v>926</v>
      </c>
    </row>
    <row r="611" spans="1:1" x14ac:dyDescent="0.2">
      <c r="A611" s="147" t="s">
        <v>927</v>
      </c>
    </row>
    <row r="612" spans="1:1" x14ac:dyDescent="0.2">
      <c r="A612" s="147" t="s">
        <v>928</v>
      </c>
    </row>
    <row r="613" spans="1:1" x14ac:dyDescent="0.2">
      <c r="A613" s="147" t="s">
        <v>929</v>
      </c>
    </row>
    <row r="614" spans="1:1" x14ac:dyDescent="0.2">
      <c r="A614" s="147" t="s">
        <v>930</v>
      </c>
    </row>
    <row r="615" spans="1:1" x14ac:dyDescent="0.2">
      <c r="A615" s="147" t="s">
        <v>931</v>
      </c>
    </row>
    <row r="616" spans="1:1" x14ac:dyDescent="0.2">
      <c r="A616" s="147" t="s">
        <v>932</v>
      </c>
    </row>
    <row r="617" spans="1:1" x14ac:dyDescent="0.2">
      <c r="A617" s="147" t="s">
        <v>933</v>
      </c>
    </row>
    <row r="618" spans="1:1" x14ac:dyDescent="0.2">
      <c r="A618" s="147" t="s">
        <v>934</v>
      </c>
    </row>
    <row r="619" spans="1:1" x14ac:dyDescent="0.2">
      <c r="A619" s="147" t="s">
        <v>935</v>
      </c>
    </row>
    <row r="620" spans="1:1" x14ac:dyDescent="0.2">
      <c r="A620" s="147" t="s">
        <v>936</v>
      </c>
    </row>
    <row r="621" spans="1:1" x14ac:dyDescent="0.2">
      <c r="A621" s="147" t="s">
        <v>937</v>
      </c>
    </row>
    <row r="622" spans="1:1" x14ac:dyDescent="0.2">
      <c r="A622" s="147" t="s">
        <v>938</v>
      </c>
    </row>
    <row r="623" spans="1:1" x14ac:dyDescent="0.2">
      <c r="A623" s="147" t="s">
        <v>939</v>
      </c>
    </row>
  </sheetData>
  <sheetProtection selectLockedCells="1" selectUnlockedCells="1"/>
  <mergeCells count="7">
    <mergeCell ref="B1:E2"/>
    <mergeCell ref="A3:G3"/>
    <mergeCell ref="A9:A10"/>
    <mergeCell ref="B9:B10"/>
    <mergeCell ref="C9:C10"/>
    <mergeCell ref="D9:D10"/>
    <mergeCell ref="G9:G10"/>
  </mergeCells>
  <phoneticPr fontId="84" type="noConversion"/>
  <printOptions horizontalCentered="1"/>
  <pageMargins left="0.51180555555555551" right="0.51180555555555551" top="1.1812499999999999" bottom="0.78749999999999998" header="0.51180555555555551" footer="0.31527777777777777"/>
  <pageSetup paperSize="9" scale="64" firstPageNumber="0" orientation="landscape" r:id="rId1"/>
  <headerFooter alignWithMargins="0">
    <oddFooter>&amp;RPágina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442"/>
  <sheetViews>
    <sheetView showGridLines="0" view="pageBreakPreview" topLeftCell="A64" zoomScale="85" zoomScaleNormal="85" zoomScaleSheetLayoutView="85" workbookViewId="0">
      <selection activeCell="A3" sqref="A3:R3"/>
    </sheetView>
  </sheetViews>
  <sheetFormatPr defaultRowHeight="11.25" x14ac:dyDescent="0.2"/>
  <cols>
    <col min="1" max="1" width="8.7109375" style="189" customWidth="1"/>
    <col min="2" max="2" width="35.7109375" style="190" customWidth="1"/>
    <col min="3" max="3" width="15.28515625" style="165" customWidth="1"/>
    <col min="4" max="4" width="23.140625" style="166" bestFit="1" customWidth="1"/>
    <col min="5" max="5" width="21.42578125" style="166" customWidth="1"/>
    <col min="6" max="6" width="16" style="166" customWidth="1"/>
    <col min="7" max="7" width="16.85546875" style="166" customWidth="1"/>
    <col min="8" max="9" width="11.5703125" style="167" bestFit="1" customWidth="1"/>
    <col min="10" max="10" width="11.7109375" style="167" bestFit="1" customWidth="1"/>
    <col min="11" max="12" width="11.5703125" style="167" bestFit="1" customWidth="1"/>
    <col min="13" max="15" width="10.5703125" style="167" bestFit="1" customWidth="1"/>
    <col min="16" max="16" width="11.5703125" style="167" bestFit="1" customWidth="1"/>
    <col min="17" max="19" width="11.5703125" style="134" bestFit="1" customWidth="1"/>
    <col min="20" max="21" width="10.5703125" style="134" bestFit="1" customWidth="1"/>
    <col min="22" max="22" width="15" style="134" customWidth="1"/>
    <col min="23" max="23" width="13.140625" style="134" bestFit="1" customWidth="1"/>
    <col min="24" max="24" width="11.5703125" style="134" bestFit="1" customWidth="1"/>
    <col min="25" max="261" width="9.140625" style="134"/>
    <col min="262" max="262" width="8.7109375" style="134" customWidth="1"/>
    <col min="263" max="263" width="35.7109375" style="134" customWidth="1"/>
    <col min="264" max="264" width="15.28515625" style="134" customWidth="1"/>
    <col min="265" max="265" width="17.5703125" style="134" customWidth="1"/>
    <col min="266" max="266" width="16.28515625" style="134" customWidth="1"/>
    <col min="267" max="267" width="16.85546875" style="134" customWidth="1"/>
    <col min="268" max="268" width="17.28515625" style="134" customWidth="1"/>
    <col min="269" max="269" width="17.140625" style="134" customWidth="1"/>
    <col min="270" max="270" width="15.85546875" style="134" customWidth="1"/>
    <col min="271" max="271" width="16.28515625" style="134" customWidth="1"/>
    <col min="272" max="272" width="12.28515625" style="134" customWidth="1"/>
    <col min="273" max="273" width="10.28515625" style="134" customWidth="1"/>
    <col min="274" max="517" width="9.140625" style="134"/>
    <col min="518" max="518" width="8.7109375" style="134" customWidth="1"/>
    <col min="519" max="519" width="35.7109375" style="134" customWidth="1"/>
    <col min="520" max="520" width="15.28515625" style="134" customWidth="1"/>
    <col min="521" max="521" width="17.5703125" style="134" customWidth="1"/>
    <col min="522" max="522" width="16.28515625" style="134" customWidth="1"/>
    <col min="523" max="523" width="16.85546875" style="134" customWidth="1"/>
    <col min="524" max="524" width="17.28515625" style="134" customWidth="1"/>
    <col min="525" max="525" width="17.140625" style="134" customWidth="1"/>
    <col min="526" max="526" width="15.85546875" style="134" customWidth="1"/>
    <col min="527" max="527" width="16.28515625" style="134" customWidth="1"/>
    <col min="528" max="528" width="12.28515625" style="134" customWidth="1"/>
    <col min="529" max="529" width="10.28515625" style="134" customWidth="1"/>
    <col min="530" max="773" width="9.140625" style="134"/>
    <col min="774" max="774" width="8.7109375" style="134" customWidth="1"/>
    <col min="775" max="775" width="35.7109375" style="134" customWidth="1"/>
    <col min="776" max="776" width="15.28515625" style="134" customWidth="1"/>
    <col min="777" max="777" width="17.5703125" style="134" customWidth="1"/>
    <col min="778" max="778" width="16.28515625" style="134" customWidth="1"/>
    <col min="779" max="779" width="16.85546875" style="134" customWidth="1"/>
    <col min="780" max="780" width="17.28515625" style="134" customWidth="1"/>
    <col min="781" max="781" width="17.140625" style="134" customWidth="1"/>
    <col min="782" max="782" width="15.85546875" style="134" customWidth="1"/>
    <col min="783" max="783" width="16.28515625" style="134" customWidth="1"/>
    <col min="784" max="784" width="12.28515625" style="134" customWidth="1"/>
    <col min="785" max="785" width="10.28515625" style="134" customWidth="1"/>
    <col min="786" max="1029" width="9.140625" style="134"/>
    <col min="1030" max="1030" width="8.7109375" style="134" customWidth="1"/>
    <col min="1031" max="1031" width="35.7109375" style="134" customWidth="1"/>
    <col min="1032" max="1032" width="15.28515625" style="134" customWidth="1"/>
    <col min="1033" max="1033" width="17.5703125" style="134" customWidth="1"/>
    <col min="1034" max="1034" width="16.28515625" style="134" customWidth="1"/>
    <col min="1035" max="1035" width="16.85546875" style="134" customWidth="1"/>
    <col min="1036" max="1036" width="17.28515625" style="134" customWidth="1"/>
    <col min="1037" max="1037" width="17.140625" style="134" customWidth="1"/>
    <col min="1038" max="1038" width="15.85546875" style="134" customWidth="1"/>
    <col min="1039" max="1039" width="16.28515625" style="134" customWidth="1"/>
    <col min="1040" max="1040" width="12.28515625" style="134" customWidth="1"/>
    <col min="1041" max="1041" width="10.28515625" style="134" customWidth="1"/>
    <col min="1042" max="1285" width="9.140625" style="134"/>
    <col min="1286" max="1286" width="8.7109375" style="134" customWidth="1"/>
    <col min="1287" max="1287" width="35.7109375" style="134" customWidth="1"/>
    <col min="1288" max="1288" width="15.28515625" style="134" customWidth="1"/>
    <col min="1289" max="1289" width="17.5703125" style="134" customWidth="1"/>
    <col min="1290" max="1290" width="16.28515625" style="134" customWidth="1"/>
    <col min="1291" max="1291" width="16.85546875" style="134" customWidth="1"/>
    <col min="1292" max="1292" width="17.28515625" style="134" customWidth="1"/>
    <col min="1293" max="1293" width="17.140625" style="134" customWidth="1"/>
    <col min="1294" max="1294" width="15.85546875" style="134" customWidth="1"/>
    <col min="1295" max="1295" width="16.28515625" style="134" customWidth="1"/>
    <col min="1296" max="1296" width="12.28515625" style="134" customWidth="1"/>
    <col min="1297" max="1297" width="10.28515625" style="134" customWidth="1"/>
    <col min="1298" max="1541" width="9.140625" style="134"/>
    <col min="1542" max="1542" width="8.7109375" style="134" customWidth="1"/>
    <col min="1543" max="1543" width="35.7109375" style="134" customWidth="1"/>
    <col min="1544" max="1544" width="15.28515625" style="134" customWidth="1"/>
    <col min="1545" max="1545" width="17.5703125" style="134" customWidth="1"/>
    <col min="1546" max="1546" width="16.28515625" style="134" customWidth="1"/>
    <col min="1547" max="1547" width="16.85546875" style="134" customWidth="1"/>
    <col min="1548" max="1548" width="17.28515625" style="134" customWidth="1"/>
    <col min="1549" max="1549" width="17.140625" style="134" customWidth="1"/>
    <col min="1550" max="1550" width="15.85546875" style="134" customWidth="1"/>
    <col min="1551" max="1551" width="16.28515625" style="134" customWidth="1"/>
    <col min="1552" max="1552" width="12.28515625" style="134" customWidth="1"/>
    <col min="1553" max="1553" width="10.28515625" style="134" customWidth="1"/>
    <col min="1554" max="1797" width="9.140625" style="134"/>
    <col min="1798" max="1798" width="8.7109375" style="134" customWidth="1"/>
    <col min="1799" max="1799" width="35.7109375" style="134" customWidth="1"/>
    <col min="1800" max="1800" width="15.28515625" style="134" customWidth="1"/>
    <col min="1801" max="1801" width="17.5703125" style="134" customWidth="1"/>
    <col min="1802" max="1802" width="16.28515625" style="134" customWidth="1"/>
    <col min="1803" max="1803" width="16.85546875" style="134" customWidth="1"/>
    <col min="1804" max="1804" width="17.28515625" style="134" customWidth="1"/>
    <col min="1805" max="1805" width="17.140625" style="134" customWidth="1"/>
    <col min="1806" max="1806" width="15.85546875" style="134" customWidth="1"/>
    <col min="1807" max="1807" width="16.28515625" style="134" customWidth="1"/>
    <col min="1808" max="1808" width="12.28515625" style="134" customWidth="1"/>
    <col min="1809" max="1809" width="10.28515625" style="134" customWidth="1"/>
    <col min="1810" max="2053" width="9.140625" style="134"/>
    <col min="2054" max="2054" width="8.7109375" style="134" customWidth="1"/>
    <col min="2055" max="2055" width="35.7109375" style="134" customWidth="1"/>
    <col min="2056" max="2056" width="15.28515625" style="134" customWidth="1"/>
    <col min="2057" max="2057" width="17.5703125" style="134" customWidth="1"/>
    <col min="2058" max="2058" width="16.28515625" style="134" customWidth="1"/>
    <col min="2059" max="2059" width="16.85546875" style="134" customWidth="1"/>
    <col min="2060" max="2060" width="17.28515625" style="134" customWidth="1"/>
    <col min="2061" max="2061" width="17.140625" style="134" customWidth="1"/>
    <col min="2062" max="2062" width="15.85546875" style="134" customWidth="1"/>
    <col min="2063" max="2063" width="16.28515625" style="134" customWidth="1"/>
    <col min="2064" max="2064" width="12.28515625" style="134" customWidth="1"/>
    <col min="2065" max="2065" width="10.28515625" style="134" customWidth="1"/>
    <col min="2066" max="2309" width="9.140625" style="134"/>
    <col min="2310" max="2310" width="8.7109375" style="134" customWidth="1"/>
    <col min="2311" max="2311" width="35.7109375" style="134" customWidth="1"/>
    <col min="2312" max="2312" width="15.28515625" style="134" customWidth="1"/>
    <col min="2313" max="2313" width="17.5703125" style="134" customWidth="1"/>
    <col min="2314" max="2314" width="16.28515625" style="134" customWidth="1"/>
    <col min="2315" max="2315" width="16.85546875" style="134" customWidth="1"/>
    <col min="2316" max="2316" width="17.28515625" style="134" customWidth="1"/>
    <col min="2317" max="2317" width="17.140625" style="134" customWidth="1"/>
    <col min="2318" max="2318" width="15.85546875" style="134" customWidth="1"/>
    <col min="2319" max="2319" width="16.28515625" style="134" customWidth="1"/>
    <col min="2320" max="2320" width="12.28515625" style="134" customWidth="1"/>
    <col min="2321" max="2321" width="10.28515625" style="134" customWidth="1"/>
    <col min="2322" max="2565" width="9.140625" style="134"/>
    <col min="2566" max="2566" width="8.7109375" style="134" customWidth="1"/>
    <col min="2567" max="2567" width="35.7109375" style="134" customWidth="1"/>
    <col min="2568" max="2568" width="15.28515625" style="134" customWidth="1"/>
    <col min="2569" max="2569" width="17.5703125" style="134" customWidth="1"/>
    <col min="2570" max="2570" width="16.28515625" style="134" customWidth="1"/>
    <col min="2571" max="2571" width="16.85546875" style="134" customWidth="1"/>
    <col min="2572" max="2572" width="17.28515625" style="134" customWidth="1"/>
    <col min="2573" max="2573" width="17.140625" style="134" customWidth="1"/>
    <col min="2574" max="2574" width="15.85546875" style="134" customWidth="1"/>
    <col min="2575" max="2575" width="16.28515625" style="134" customWidth="1"/>
    <col min="2576" max="2576" width="12.28515625" style="134" customWidth="1"/>
    <col min="2577" max="2577" width="10.28515625" style="134" customWidth="1"/>
    <col min="2578" max="2821" width="9.140625" style="134"/>
    <col min="2822" max="2822" width="8.7109375" style="134" customWidth="1"/>
    <col min="2823" max="2823" width="35.7109375" style="134" customWidth="1"/>
    <col min="2824" max="2824" width="15.28515625" style="134" customWidth="1"/>
    <col min="2825" max="2825" width="17.5703125" style="134" customWidth="1"/>
    <col min="2826" max="2826" width="16.28515625" style="134" customWidth="1"/>
    <col min="2827" max="2827" width="16.85546875" style="134" customWidth="1"/>
    <col min="2828" max="2828" width="17.28515625" style="134" customWidth="1"/>
    <col min="2829" max="2829" width="17.140625" style="134" customWidth="1"/>
    <col min="2830" max="2830" width="15.85546875" style="134" customWidth="1"/>
    <col min="2831" max="2831" width="16.28515625" style="134" customWidth="1"/>
    <col min="2832" max="2832" width="12.28515625" style="134" customWidth="1"/>
    <col min="2833" max="2833" width="10.28515625" style="134" customWidth="1"/>
    <col min="2834" max="3077" width="9.140625" style="134"/>
    <col min="3078" max="3078" width="8.7109375" style="134" customWidth="1"/>
    <col min="3079" max="3079" width="35.7109375" style="134" customWidth="1"/>
    <col min="3080" max="3080" width="15.28515625" style="134" customWidth="1"/>
    <col min="3081" max="3081" width="17.5703125" style="134" customWidth="1"/>
    <col min="3082" max="3082" width="16.28515625" style="134" customWidth="1"/>
    <col min="3083" max="3083" width="16.85546875" style="134" customWidth="1"/>
    <col min="3084" max="3084" width="17.28515625" style="134" customWidth="1"/>
    <col min="3085" max="3085" width="17.140625" style="134" customWidth="1"/>
    <col min="3086" max="3086" width="15.85546875" style="134" customWidth="1"/>
    <col min="3087" max="3087" width="16.28515625" style="134" customWidth="1"/>
    <col min="3088" max="3088" width="12.28515625" style="134" customWidth="1"/>
    <col min="3089" max="3089" width="10.28515625" style="134" customWidth="1"/>
    <col min="3090" max="3333" width="9.140625" style="134"/>
    <col min="3334" max="3334" width="8.7109375" style="134" customWidth="1"/>
    <col min="3335" max="3335" width="35.7109375" style="134" customWidth="1"/>
    <col min="3336" max="3336" width="15.28515625" style="134" customWidth="1"/>
    <col min="3337" max="3337" width="17.5703125" style="134" customWidth="1"/>
    <col min="3338" max="3338" width="16.28515625" style="134" customWidth="1"/>
    <col min="3339" max="3339" width="16.85546875" style="134" customWidth="1"/>
    <col min="3340" max="3340" width="17.28515625" style="134" customWidth="1"/>
    <col min="3341" max="3341" width="17.140625" style="134" customWidth="1"/>
    <col min="3342" max="3342" width="15.85546875" style="134" customWidth="1"/>
    <col min="3343" max="3343" width="16.28515625" style="134" customWidth="1"/>
    <col min="3344" max="3344" width="12.28515625" style="134" customWidth="1"/>
    <col min="3345" max="3345" width="10.28515625" style="134" customWidth="1"/>
    <col min="3346" max="3589" width="9.140625" style="134"/>
    <col min="3590" max="3590" width="8.7109375" style="134" customWidth="1"/>
    <col min="3591" max="3591" width="35.7109375" style="134" customWidth="1"/>
    <col min="3592" max="3592" width="15.28515625" style="134" customWidth="1"/>
    <col min="3593" max="3593" width="17.5703125" style="134" customWidth="1"/>
    <col min="3594" max="3594" width="16.28515625" style="134" customWidth="1"/>
    <col min="3595" max="3595" width="16.85546875" style="134" customWidth="1"/>
    <col min="3596" max="3596" width="17.28515625" style="134" customWidth="1"/>
    <col min="3597" max="3597" width="17.140625" style="134" customWidth="1"/>
    <col min="3598" max="3598" width="15.85546875" style="134" customWidth="1"/>
    <col min="3599" max="3599" width="16.28515625" style="134" customWidth="1"/>
    <col min="3600" max="3600" width="12.28515625" style="134" customWidth="1"/>
    <col min="3601" max="3601" width="10.28515625" style="134" customWidth="1"/>
    <col min="3602" max="3845" width="9.140625" style="134"/>
    <col min="3846" max="3846" width="8.7109375" style="134" customWidth="1"/>
    <col min="3847" max="3847" width="35.7109375" style="134" customWidth="1"/>
    <col min="3848" max="3848" width="15.28515625" style="134" customWidth="1"/>
    <col min="3849" max="3849" width="17.5703125" style="134" customWidth="1"/>
    <col min="3850" max="3850" width="16.28515625" style="134" customWidth="1"/>
    <col min="3851" max="3851" width="16.85546875" style="134" customWidth="1"/>
    <col min="3852" max="3852" width="17.28515625" style="134" customWidth="1"/>
    <col min="3853" max="3853" width="17.140625" style="134" customWidth="1"/>
    <col min="3854" max="3854" width="15.85546875" style="134" customWidth="1"/>
    <col min="3855" max="3855" width="16.28515625" style="134" customWidth="1"/>
    <col min="3856" max="3856" width="12.28515625" style="134" customWidth="1"/>
    <col min="3857" max="3857" width="10.28515625" style="134" customWidth="1"/>
    <col min="3858" max="4101" width="9.140625" style="134"/>
    <col min="4102" max="4102" width="8.7109375" style="134" customWidth="1"/>
    <col min="4103" max="4103" width="35.7109375" style="134" customWidth="1"/>
    <col min="4104" max="4104" width="15.28515625" style="134" customWidth="1"/>
    <col min="4105" max="4105" width="17.5703125" style="134" customWidth="1"/>
    <col min="4106" max="4106" width="16.28515625" style="134" customWidth="1"/>
    <col min="4107" max="4107" width="16.85546875" style="134" customWidth="1"/>
    <col min="4108" max="4108" width="17.28515625" style="134" customWidth="1"/>
    <col min="4109" max="4109" width="17.140625" style="134" customWidth="1"/>
    <col min="4110" max="4110" width="15.85546875" style="134" customWidth="1"/>
    <col min="4111" max="4111" width="16.28515625" style="134" customWidth="1"/>
    <col min="4112" max="4112" width="12.28515625" style="134" customWidth="1"/>
    <col min="4113" max="4113" width="10.28515625" style="134" customWidth="1"/>
    <col min="4114" max="4357" width="9.140625" style="134"/>
    <col min="4358" max="4358" width="8.7109375" style="134" customWidth="1"/>
    <col min="4359" max="4359" width="35.7109375" style="134" customWidth="1"/>
    <col min="4360" max="4360" width="15.28515625" style="134" customWidth="1"/>
    <col min="4361" max="4361" width="17.5703125" style="134" customWidth="1"/>
    <col min="4362" max="4362" width="16.28515625" style="134" customWidth="1"/>
    <col min="4363" max="4363" width="16.85546875" style="134" customWidth="1"/>
    <col min="4364" max="4364" width="17.28515625" style="134" customWidth="1"/>
    <col min="4365" max="4365" width="17.140625" style="134" customWidth="1"/>
    <col min="4366" max="4366" width="15.85546875" style="134" customWidth="1"/>
    <col min="4367" max="4367" width="16.28515625" style="134" customWidth="1"/>
    <col min="4368" max="4368" width="12.28515625" style="134" customWidth="1"/>
    <col min="4369" max="4369" width="10.28515625" style="134" customWidth="1"/>
    <col min="4370" max="4613" width="9.140625" style="134"/>
    <col min="4614" max="4614" width="8.7109375" style="134" customWidth="1"/>
    <col min="4615" max="4615" width="35.7109375" style="134" customWidth="1"/>
    <col min="4616" max="4616" width="15.28515625" style="134" customWidth="1"/>
    <col min="4617" max="4617" width="17.5703125" style="134" customWidth="1"/>
    <col min="4618" max="4618" width="16.28515625" style="134" customWidth="1"/>
    <col min="4619" max="4619" width="16.85546875" style="134" customWidth="1"/>
    <col min="4620" max="4620" width="17.28515625" style="134" customWidth="1"/>
    <col min="4621" max="4621" width="17.140625" style="134" customWidth="1"/>
    <col min="4622" max="4622" width="15.85546875" style="134" customWidth="1"/>
    <col min="4623" max="4623" width="16.28515625" style="134" customWidth="1"/>
    <col min="4624" max="4624" width="12.28515625" style="134" customWidth="1"/>
    <col min="4625" max="4625" width="10.28515625" style="134" customWidth="1"/>
    <col min="4626" max="4869" width="9.140625" style="134"/>
    <col min="4870" max="4870" width="8.7109375" style="134" customWidth="1"/>
    <col min="4871" max="4871" width="35.7109375" style="134" customWidth="1"/>
    <col min="4872" max="4872" width="15.28515625" style="134" customWidth="1"/>
    <col min="4873" max="4873" width="17.5703125" style="134" customWidth="1"/>
    <col min="4874" max="4874" width="16.28515625" style="134" customWidth="1"/>
    <col min="4875" max="4875" width="16.85546875" style="134" customWidth="1"/>
    <col min="4876" max="4876" width="17.28515625" style="134" customWidth="1"/>
    <col min="4877" max="4877" width="17.140625" style="134" customWidth="1"/>
    <col min="4878" max="4878" width="15.85546875" style="134" customWidth="1"/>
    <col min="4879" max="4879" width="16.28515625" style="134" customWidth="1"/>
    <col min="4880" max="4880" width="12.28515625" style="134" customWidth="1"/>
    <col min="4881" max="4881" width="10.28515625" style="134" customWidth="1"/>
    <col min="4882" max="5125" width="9.140625" style="134"/>
    <col min="5126" max="5126" width="8.7109375" style="134" customWidth="1"/>
    <col min="5127" max="5127" width="35.7109375" style="134" customWidth="1"/>
    <col min="5128" max="5128" width="15.28515625" style="134" customWidth="1"/>
    <col min="5129" max="5129" width="17.5703125" style="134" customWidth="1"/>
    <col min="5130" max="5130" width="16.28515625" style="134" customWidth="1"/>
    <col min="5131" max="5131" width="16.85546875" style="134" customWidth="1"/>
    <col min="5132" max="5132" width="17.28515625" style="134" customWidth="1"/>
    <col min="5133" max="5133" width="17.140625" style="134" customWidth="1"/>
    <col min="5134" max="5134" width="15.85546875" style="134" customWidth="1"/>
    <col min="5135" max="5135" width="16.28515625" style="134" customWidth="1"/>
    <col min="5136" max="5136" width="12.28515625" style="134" customWidth="1"/>
    <col min="5137" max="5137" width="10.28515625" style="134" customWidth="1"/>
    <col min="5138" max="5381" width="9.140625" style="134"/>
    <col min="5382" max="5382" width="8.7109375" style="134" customWidth="1"/>
    <col min="5383" max="5383" width="35.7109375" style="134" customWidth="1"/>
    <col min="5384" max="5384" width="15.28515625" style="134" customWidth="1"/>
    <col min="5385" max="5385" width="17.5703125" style="134" customWidth="1"/>
    <col min="5386" max="5386" width="16.28515625" style="134" customWidth="1"/>
    <col min="5387" max="5387" width="16.85546875" style="134" customWidth="1"/>
    <col min="5388" max="5388" width="17.28515625" style="134" customWidth="1"/>
    <col min="5389" max="5389" width="17.140625" style="134" customWidth="1"/>
    <col min="5390" max="5390" width="15.85546875" style="134" customWidth="1"/>
    <col min="5391" max="5391" width="16.28515625" style="134" customWidth="1"/>
    <col min="5392" max="5392" width="12.28515625" style="134" customWidth="1"/>
    <col min="5393" max="5393" width="10.28515625" style="134" customWidth="1"/>
    <col min="5394" max="5637" width="9.140625" style="134"/>
    <col min="5638" max="5638" width="8.7109375" style="134" customWidth="1"/>
    <col min="5639" max="5639" width="35.7109375" style="134" customWidth="1"/>
    <col min="5640" max="5640" width="15.28515625" style="134" customWidth="1"/>
    <col min="5641" max="5641" width="17.5703125" style="134" customWidth="1"/>
    <col min="5642" max="5642" width="16.28515625" style="134" customWidth="1"/>
    <col min="5643" max="5643" width="16.85546875" style="134" customWidth="1"/>
    <col min="5644" max="5644" width="17.28515625" style="134" customWidth="1"/>
    <col min="5645" max="5645" width="17.140625" style="134" customWidth="1"/>
    <col min="5646" max="5646" width="15.85546875" style="134" customWidth="1"/>
    <col min="5647" max="5647" width="16.28515625" style="134" customWidth="1"/>
    <col min="5648" max="5648" width="12.28515625" style="134" customWidth="1"/>
    <col min="5649" max="5649" width="10.28515625" style="134" customWidth="1"/>
    <col min="5650" max="5893" width="9.140625" style="134"/>
    <col min="5894" max="5894" width="8.7109375" style="134" customWidth="1"/>
    <col min="5895" max="5895" width="35.7109375" style="134" customWidth="1"/>
    <col min="5896" max="5896" width="15.28515625" style="134" customWidth="1"/>
    <col min="5897" max="5897" width="17.5703125" style="134" customWidth="1"/>
    <col min="5898" max="5898" width="16.28515625" style="134" customWidth="1"/>
    <col min="5899" max="5899" width="16.85546875" style="134" customWidth="1"/>
    <col min="5900" max="5900" width="17.28515625" style="134" customWidth="1"/>
    <col min="5901" max="5901" width="17.140625" style="134" customWidth="1"/>
    <col min="5902" max="5902" width="15.85546875" style="134" customWidth="1"/>
    <col min="5903" max="5903" width="16.28515625" style="134" customWidth="1"/>
    <col min="5904" max="5904" width="12.28515625" style="134" customWidth="1"/>
    <col min="5905" max="5905" width="10.28515625" style="134" customWidth="1"/>
    <col min="5906" max="6149" width="9.140625" style="134"/>
    <col min="6150" max="6150" width="8.7109375" style="134" customWidth="1"/>
    <col min="6151" max="6151" width="35.7109375" style="134" customWidth="1"/>
    <col min="6152" max="6152" width="15.28515625" style="134" customWidth="1"/>
    <col min="6153" max="6153" width="17.5703125" style="134" customWidth="1"/>
    <col min="6154" max="6154" width="16.28515625" style="134" customWidth="1"/>
    <col min="6155" max="6155" width="16.85546875" style="134" customWidth="1"/>
    <col min="6156" max="6156" width="17.28515625" style="134" customWidth="1"/>
    <col min="6157" max="6157" width="17.140625" style="134" customWidth="1"/>
    <col min="6158" max="6158" width="15.85546875" style="134" customWidth="1"/>
    <col min="6159" max="6159" width="16.28515625" style="134" customWidth="1"/>
    <col min="6160" max="6160" width="12.28515625" style="134" customWidth="1"/>
    <col min="6161" max="6161" width="10.28515625" style="134" customWidth="1"/>
    <col min="6162" max="6405" width="9.140625" style="134"/>
    <col min="6406" max="6406" width="8.7109375" style="134" customWidth="1"/>
    <col min="6407" max="6407" width="35.7109375" style="134" customWidth="1"/>
    <col min="6408" max="6408" width="15.28515625" style="134" customWidth="1"/>
    <col min="6409" max="6409" width="17.5703125" style="134" customWidth="1"/>
    <col min="6410" max="6410" width="16.28515625" style="134" customWidth="1"/>
    <col min="6411" max="6411" width="16.85546875" style="134" customWidth="1"/>
    <col min="6412" max="6412" width="17.28515625" style="134" customWidth="1"/>
    <col min="6413" max="6413" width="17.140625" style="134" customWidth="1"/>
    <col min="6414" max="6414" width="15.85546875" style="134" customWidth="1"/>
    <col min="6415" max="6415" width="16.28515625" style="134" customWidth="1"/>
    <col min="6416" max="6416" width="12.28515625" style="134" customWidth="1"/>
    <col min="6417" max="6417" width="10.28515625" style="134" customWidth="1"/>
    <col min="6418" max="6661" width="9.140625" style="134"/>
    <col min="6662" max="6662" width="8.7109375" style="134" customWidth="1"/>
    <col min="6663" max="6663" width="35.7109375" style="134" customWidth="1"/>
    <col min="6664" max="6664" width="15.28515625" style="134" customWidth="1"/>
    <col min="6665" max="6665" width="17.5703125" style="134" customWidth="1"/>
    <col min="6666" max="6666" width="16.28515625" style="134" customWidth="1"/>
    <col min="6667" max="6667" width="16.85546875" style="134" customWidth="1"/>
    <col min="6668" max="6668" width="17.28515625" style="134" customWidth="1"/>
    <col min="6669" max="6669" width="17.140625" style="134" customWidth="1"/>
    <col min="6670" max="6670" width="15.85546875" style="134" customWidth="1"/>
    <col min="6671" max="6671" width="16.28515625" style="134" customWidth="1"/>
    <col min="6672" max="6672" width="12.28515625" style="134" customWidth="1"/>
    <col min="6673" max="6673" width="10.28515625" style="134" customWidth="1"/>
    <col min="6674" max="6917" width="9.140625" style="134"/>
    <col min="6918" max="6918" width="8.7109375" style="134" customWidth="1"/>
    <col min="6919" max="6919" width="35.7109375" style="134" customWidth="1"/>
    <col min="6920" max="6920" width="15.28515625" style="134" customWidth="1"/>
    <col min="6921" max="6921" width="17.5703125" style="134" customWidth="1"/>
    <col min="6922" max="6922" width="16.28515625" style="134" customWidth="1"/>
    <col min="6923" max="6923" width="16.85546875" style="134" customWidth="1"/>
    <col min="6924" max="6924" width="17.28515625" style="134" customWidth="1"/>
    <col min="6925" max="6925" width="17.140625" style="134" customWidth="1"/>
    <col min="6926" max="6926" width="15.85546875" style="134" customWidth="1"/>
    <col min="6927" max="6927" width="16.28515625" style="134" customWidth="1"/>
    <col min="6928" max="6928" width="12.28515625" style="134" customWidth="1"/>
    <col min="6929" max="6929" width="10.28515625" style="134" customWidth="1"/>
    <col min="6930" max="7173" width="9.140625" style="134"/>
    <col min="7174" max="7174" width="8.7109375" style="134" customWidth="1"/>
    <col min="7175" max="7175" width="35.7109375" style="134" customWidth="1"/>
    <col min="7176" max="7176" width="15.28515625" style="134" customWidth="1"/>
    <col min="7177" max="7177" width="17.5703125" style="134" customWidth="1"/>
    <col min="7178" max="7178" width="16.28515625" style="134" customWidth="1"/>
    <col min="7179" max="7179" width="16.85546875" style="134" customWidth="1"/>
    <col min="7180" max="7180" width="17.28515625" style="134" customWidth="1"/>
    <col min="7181" max="7181" width="17.140625" style="134" customWidth="1"/>
    <col min="7182" max="7182" width="15.85546875" style="134" customWidth="1"/>
    <col min="7183" max="7183" width="16.28515625" style="134" customWidth="1"/>
    <col min="7184" max="7184" width="12.28515625" style="134" customWidth="1"/>
    <col min="7185" max="7185" width="10.28515625" style="134" customWidth="1"/>
    <col min="7186" max="7429" width="9.140625" style="134"/>
    <col min="7430" max="7430" width="8.7109375" style="134" customWidth="1"/>
    <col min="7431" max="7431" width="35.7109375" style="134" customWidth="1"/>
    <col min="7432" max="7432" width="15.28515625" style="134" customWidth="1"/>
    <col min="7433" max="7433" width="17.5703125" style="134" customWidth="1"/>
    <col min="7434" max="7434" width="16.28515625" style="134" customWidth="1"/>
    <col min="7435" max="7435" width="16.85546875" style="134" customWidth="1"/>
    <col min="7436" max="7436" width="17.28515625" style="134" customWidth="1"/>
    <col min="7437" max="7437" width="17.140625" style="134" customWidth="1"/>
    <col min="7438" max="7438" width="15.85546875" style="134" customWidth="1"/>
    <col min="7439" max="7439" width="16.28515625" style="134" customWidth="1"/>
    <col min="7440" max="7440" width="12.28515625" style="134" customWidth="1"/>
    <col min="7441" max="7441" width="10.28515625" style="134" customWidth="1"/>
    <col min="7442" max="7685" width="9.140625" style="134"/>
    <col min="7686" max="7686" width="8.7109375" style="134" customWidth="1"/>
    <col min="7687" max="7687" width="35.7109375" style="134" customWidth="1"/>
    <col min="7688" max="7688" width="15.28515625" style="134" customWidth="1"/>
    <col min="7689" max="7689" width="17.5703125" style="134" customWidth="1"/>
    <col min="7690" max="7690" width="16.28515625" style="134" customWidth="1"/>
    <col min="7691" max="7691" width="16.85546875" style="134" customWidth="1"/>
    <col min="7692" max="7692" width="17.28515625" style="134" customWidth="1"/>
    <col min="7693" max="7693" width="17.140625" style="134" customWidth="1"/>
    <col min="7694" max="7694" width="15.85546875" style="134" customWidth="1"/>
    <col min="7695" max="7695" width="16.28515625" style="134" customWidth="1"/>
    <col min="7696" max="7696" width="12.28515625" style="134" customWidth="1"/>
    <col min="7697" max="7697" width="10.28515625" style="134" customWidth="1"/>
    <col min="7698" max="7941" width="9.140625" style="134"/>
    <col min="7942" max="7942" width="8.7109375" style="134" customWidth="1"/>
    <col min="7943" max="7943" width="35.7109375" style="134" customWidth="1"/>
    <col min="7944" max="7944" width="15.28515625" style="134" customWidth="1"/>
    <col min="7945" max="7945" width="17.5703125" style="134" customWidth="1"/>
    <col min="7946" max="7946" width="16.28515625" style="134" customWidth="1"/>
    <col min="7947" max="7947" width="16.85546875" style="134" customWidth="1"/>
    <col min="7948" max="7948" width="17.28515625" style="134" customWidth="1"/>
    <col min="7949" max="7949" width="17.140625" style="134" customWidth="1"/>
    <col min="7950" max="7950" width="15.85546875" style="134" customWidth="1"/>
    <col min="7951" max="7951" width="16.28515625" style="134" customWidth="1"/>
    <col min="7952" max="7952" width="12.28515625" style="134" customWidth="1"/>
    <col min="7953" max="7953" width="10.28515625" style="134" customWidth="1"/>
    <col min="7954" max="8197" width="9.140625" style="134"/>
    <col min="8198" max="8198" width="8.7109375" style="134" customWidth="1"/>
    <col min="8199" max="8199" width="35.7109375" style="134" customWidth="1"/>
    <col min="8200" max="8200" width="15.28515625" style="134" customWidth="1"/>
    <col min="8201" max="8201" width="17.5703125" style="134" customWidth="1"/>
    <col min="8202" max="8202" width="16.28515625" style="134" customWidth="1"/>
    <col min="8203" max="8203" width="16.85546875" style="134" customWidth="1"/>
    <col min="8204" max="8204" width="17.28515625" style="134" customWidth="1"/>
    <col min="8205" max="8205" width="17.140625" style="134" customWidth="1"/>
    <col min="8206" max="8206" width="15.85546875" style="134" customWidth="1"/>
    <col min="8207" max="8207" width="16.28515625" style="134" customWidth="1"/>
    <col min="8208" max="8208" width="12.28515625" style="134" customWidth="1"/>
    <col min="8209" max="8209" width="10.28515625" style="134" customWidth="1"/>
    <col min="8210" max="8453" width="9.140625" style="134"/>
    <col min="8454" max="8454" width="8.7109375" style="134" customWidth="1"/>
    <col min="8455" max="8455" width="35.7109375" style="134" customWidth="1"/>
    <col min="8456" max="8456" width="15.28515625" style="134" customWidth="1"/>
    <col min="8457" max="8457" width="17.5703125" style="134" customWidth="1"/>
    <col min="8458" max="8458" width="16.28515625" style="134" customWidth="1"/>
    <col min="8459" max="8459" width="16.85546875" style="134" customWidth="1"/>
    <col min="8460" max="8460" width="17.28515625" style="134" customWidth="1"/>
    <col min="8461" max="8461" width="17.140625" style="134" customWidth="1"/>
    <col min="8462" max="8462" width="15.85546875" style="134" customWidth="1"/>
    <col min="8463" max="8463" width="16.28515625" style="134" customWidth="1"/>
    <col min="8464" max="8464" width="12.28515625" style="134" customWidth="1"/>
    <col min="8465" max="8465" width="10.28515625" style="134" customWidth="1"/>
    <col min="8466" max="8709" width="9.140625" style="134"/>
    <col min="8710" max="8710" width="8.7109375" style="134" customWidth="1"/>
    <col min="8711" max="8711" width="35.7109375" style="134" customWidth="1"/>
    <col min="8712" max="8712" width="15.28515625" style="134" customWidth="1"/>
    <col min="8713" max="8713" width="17.5703125" style="134" customWidth="1"/>
    <col min="8714" max="8714" width="16.28515625" style="134" customWidth="1"/>
    <col min="8715" max="8715" width="16.85546875" style="134" customWidth="1"/>
    <col min="8716" max="8716" width="17.28515625" style="134" customWidth="1"/>
    <col min="8717" max="8717" width="17.140625" style="134" customWidth="1"/>
    <col min="8718" max="8718" width="15.85546875" style="134" customWidth="1"/>
    <col min="8719" max="8719" width="16.28515625" style="134" customWidth="1"/>
    <col min="8720" max="8720" width="12.28515625" style="134" customWidth="1"/>
    <col min="8721" max="8721" width="10.28515625" style="134" customWidth="1"/>
    <col min="8722" max="8965" width="9.140625" style="134"/>
    <col min="8966" max="8966" width="8.7109375" style="134" customWidth="1"/>
    <col min="8967" max="8967" width="35.7109375" style="134" customWidth="1"/>
    <col min="8968" max="8968" width="15.28515625" style="134" customWidth="1"/>
    <col min="8969" max="8969" width="17.5703125" style="134" customWidth="1"/>
    <col min="8970" max="8970" width="16.28515625" style="134" customWidth="1"/>
    <col min="8971" max="8971" width="16.85546875" style="134" customWidth="1"/>
    <col min="8972" max="8972" width="17.28515625" style="134" customWidth="1"/>
    <col min="8973" max="8973" width="17.140625" style="134" customWidth="1"/>
    <col min="8974" max="8974" width="15.85546875" style="134" customWidth="1"/>
    <col min="8975" max="8975" width="16.28515625" style="134" customWidth="1"/>
    <col min="8976" max="8976" width="12.28515625" style="134" customWidth="1"/>
    <col min="8977" max="8977" width="10.28515625" style="134" customWidth="1"/>
    <col min="8978" max="9221" width="9.140625" style="134"/>
    <col min="9222" max="9222" width="8.7109375" style="134" customWidth="1"/>
    <col min="9223" max="9223" width="35.7109375" style="134" customWidth="1"/>
    <col min="9224" max="9224" width="15.28515625" style="134" customWidth="1"/>
    <col min="9225" max="9225" width="17.5703125" style="134" customWidth="1"/>
    <col min="9226" max="9226" width="16.28515625" style="134" customWidth="1"/>
    <col min="9227" max="9227" width="16.85546875" style="134" customWidth="1"/>
    <col min="9228" max="9228" width="17.28515625" style="134" customWidth="1"/>
    <col min="9229" max="9229" width="17.140625" style="134" customWidth="1"/>
    <col min="9230" max="9230" width="15.85546875" style="134" customWidth="1"/>
    <col min="9231" max="9231" width="16.28515625" style="134" customWidth="1"/>
    <col min="9232" max="9232" width="12.28515625" style="134" customWidth="1"/>
    <col min="9233" max="9233" width="10.28515625" style="134" customWidth="1"/>
    <col min="9234" max="9477" width="9.140625" style="134"/>
    <col min="9478" max="9478" width="8.7109375" style="134" customWidth="1"/>
    <col min="9479" max="9479" width="35.7109375" style="134" customWidth="1"/>
    <col min="9480" max="9480" width="15.28515625" style="134" customWidth="1"/>
    <col min="9481" max="9481" width="17.5703125" style="134" customWidth="1"/>
    <col min="9482" max="9482" width="16.28515625" style="134" customWidth="1"/>
    <col min="9483" max="9483" width="16.85546875" style="134" customWidth="1"/>
    <col min="9484" max="9484" width="17.28515625" style="134" customWidth="1"/>
    <col min="9485" max="9485" width="17.140625" style="134" customWidth="1"/>
    <col min="9486" max="9486" width="15.85546875" style="134" customWidth="1"/>
    <col min="9487" max="9487" width="16.28515625" style="134" customWidth="1"/>
    <col min="9488" max="9488" width="12.28515625" style="134" customWidth="1"/>
    <col min="9489" max="9489" width="10.28515625" style="134" customWidth="1"/>
    <col min="9490" max="9733" width="9.140625" style="134"/>
    <col min="9734" max="9734" width="8.7109375" style="134" customWidth="1"/>
    <col min="9735" max="9735" width="35.7109375" style="134" customWidth="1"/>
    <col min="9736" max="9736" width="15.28515625" style="134" customWidth="1"/>
    <col min="9737" max="9737" width="17.5703125" style="134" customWidth="1"/>
    <col min="9738" max="9738" width="16.28515625" style="134" customWidth="1"/>
    <col min="9739" max="9739" width="16.85546875" style="134" customWidth="1"/>
    <col min="9740" max="9740" width="17.28515625" style="134" customWidth="1"/>
    <col min="9741" max="9741" width="17.140625" style="134" customWidth="1"/>
    <col min="9742" max="9742" width="15.85546875" style="134" customWidth="1"/>
    <col min="9743" max="9743" width="16.28515625" style="134" customWidth="1"/>
    <col min="9744" max="9744" width="12.28515625" style="134" customWidth="1"/>
    <col min="9745" max="9745" width="10.28515625" style="134" customWidth="1"/>
    <col min="9746" max="9989" width="9.140625" style="134"/>
    <col min="9990" max="9990" width="8.7109375" style="134" customWidth="1"/>
    <col min="9991" max="9991" width="35.7109375" style="134" customWidth="1"/>
    <col min="9992" max="9992" width="15.28515625" style="134" customWidth="1"/>
    <col min="9993" max="9993" width="17.5703125" style="134" customWidth="1"/>
    <col min="9994" max="9994" width="16.28515625" style="134" customWidth="1"/>
    <col min="9995" max="9995" width="16.85546875" style="134" customWidth="1"/>
    <col min="9996" max="9996" width="17.28515625" style="134" customWidth="1"/>
    <col min="9997" max="9997" width="17.140625" style="134" customWidth="1"/>
    <col min="9998" max="9998" width="15.85546875" style="134" customWidth="1"/>
    <col min="9999" max="9999" width="16.28515625" style="134" customWidth="1"/>
    <col min="10000" max="10000" width="12.28515625" style="134" customWidth="1"/>
    <col min="10001" max="10001" width="10.28515625" style="134" customWidth="1"/>
    <col min="10002" max="10245" width="9.140625" style="134"/>
    <col min="10246" max="10246" width="8.7109375" style="134" customWidth="1"/>
    <col min="10247" max="10247" width="35.7109375" style="134" customWidth="1"/>
    <col min="10248" max="10248" width="15.28515625" style="134" customWidth="1"/>
    <col min="10249" max="10249" width="17.5703125" style="134" customWidth="1"/>
    <col min="10250" max="10250" width="16.28515625" style="134" customWidth="1"/>
    <col min="10251" max="10251" width="16.85546875" style="134" customWidth="1"/>
    <col min="10252" max="10252" width="17.28515625" style="134" customWidth="1"/>
    <col min="10253" max="10253" width="17.140625" style="134" customWidth="1"/>
    <col min="10254" max="10254" width="15.85546875" style="134" customWidth="1"/>
    <col min="10255" max="10255" width="16.28515625" style="134" customWidth="1"/>
    <col min="10256" max="10256" width="12.28515625" style="134" customWidth="1"/>
    <col min="10257" max="10257" width="10.28515625" style="134" customWidth="1"/>
    <col min="10258" max="10501" width="9.140625" style="134"/>
    <col min="10502" max="10502" width="8.7109375" style="134" customWidth="1"/>
    <col min="10503" max="10503" width="35.7109375" style="134" customWidth="1"/>
    <col min="10504" max="10504" width="15.28515625" style="134" customWidth="1"/>
    <col min="10505" max="10505" width="17.5703125" style="134" customWidth="1"/>
    <col min="10506" max="10506" width="16.28515625" style="134" customWidth="1"/>
    <col min="10507" max="10507" width="16.85546875" style="134" customWidth="1"/>
    <col min="10508" max="10508" width="17.28515625" style="134" customWidth="1"/>
    <col min="10509" max="10509" width="17.140625" style="134" customWidth="1"/>
    <col min="10510" max="10510" width="15.85546875" style="134" customWidth="1"/>
    <col min="10511" max="10511" width="16.28515625" style="134" customWidth="1"/>
    <col min="10512" max="10512" width="12.28515625" style="134" customWidth="1"/>
    <col min="10513" max="10513" width="10.28515625" style="134" customWidth="1"/>
    <col min="10514" max="10757" width="9.140625" style="134"/>
    <col min="10758" max="10758" width="8.7109375" style="134" customWidth="1"/>
    <col min="10759" max="10759" width="35.7109375" style="134" customWidth="1"/>
    <col min="10760" max="10760" width="15.28515625" style="134" customWidth="1"/>
    <col min="10761" max="10761" width="17.5703125" style="134" customWidth="1"/>
    <col min="10762" max="10762" width="16.28515625" style="134" customWidth="1"/>
    <col min="10763" max="10763" width="16.85546875" style="134" customWidth="1"/>
    <col min="10764" max="10764" width="17.28515625" style="134" customWidth="1"/>
    <col min="10765" max="10765" width="17.140625" style="134" customWidth="1"/>
    <col min="10766" max="10766" width="15.85546875" style="134" customWidth="1"/>
    <col min="10767" max="10767" width="16.28515625" style="134" customWidth="1"/>
    <col min="10768" max="10768" width="12.28515625" style="134" customWidth="1"/>
    <col min="10769" max="10769" width="10.28515625" style="134" customWidth="1"/>
    <col min="10770" max="11013" width="9.140625" style="134"/>
    <col min="11014" max="11014" width="8.7109375" style="134" customWidth="1"/>
    <col min="11015" max="11015" width="35.7109375" style="134" customWidth="1"/>
    <col min="11016" max="11016" width="15.28515625" style="134" customWidth="1"/>
    <col min="11017" max="11017" width="17.5703125" style="134" customWidth="1"/>
    <col min="11018" max="11018" width="16.28515625" style="134" customWidth="1"/>
    <col min="11019" max="11019" width="16.85546875" style="134" customWidth="1"/>
    <col min="11020" max="11020" width="17.28515625" style="134" customWidth="1"/>
    <col min="11021" max="11021" width="17.140625" style="134" customWidth="1"/>
    <col min="11022" max="11022" width="15.85546875" style="134" customWidth="1"/>
    <col min="11023" max="11023" width="16.28515625" style="134" customWidth="1"/>
    <col min="11024" max="11024" width="12.28515625" style="134" customWidth="1"/>
    <col min="11025" max="11025" width="10.28515625" style="134" customWidth="1"/>
    <col min="11026" max="11269" width="9.140625" style="134"/>
    <col min="11270" max="11270" width="8.7109375" style="134" customWidth="1"/>
    <col min="11271" max="11271" width="35.7109375" style="134" customWidth="1"/>
    <col min="11272" max="11272" width="15.28515625" style="134" customWidth="1"/>
    <col min="11273" max="11273" width="17.5703125" style="134" customWidth="1"/>
    <col min="11274" max="11274" width="16.28515625" style="134" customWidth="1"/>
    <col min="11275" max="11275" width="16.85546875" style="134" customWidth="1"/>
    <col min="11276" max="11276" width="17.28515625" style="134" customWidth="1"/>
    <col min="11277" max="11277" width="17.140625" style="134" customWidth="1"/>
    <col min="11278" max="11278" width="15.85546875" style="134" customWidth="1"/>
    <col min="11279" max="11279" width="16.28515625" style="134" customWidth="1"/>
    <col min="11280" max="11280" width="12.28515625" style="134" customWidth="1"/>
    <col min="11281" max="11281" width="10.28515625" style="134" customWidth="1"/>
    <col min="11282" max="11525" width="9.140625" style="134"/>
    <col min="11526" max="11526" width="8.7109375" style="134" customWidth="1"/>
    <col min="11527" max="11527" width="35.7109375" style="134" customWidth="1"/>
    <col min="11528" max="11528" width="15.28515625" style="134" customWidth="1"/>
    <col min="11529" max="11529" width="17.5703125" style="134" customWidth="1"/>
    <col min="11530" max="11530" width="16.28515625" style="134" customWidth="1"/>
    <col min="11531" max="11531" width="16.85546875" style="134" customWidth="1"/>
    <col min="11532" max="11532" width="17.28515625" style="134" customWidth="1"/>
    <col min="11533" max="11533" width="17.140625" style="134" customWidth="1"/>
    <col min="11534" max="11534" width="15.85546875" style="134" customWidth="1"/>
    <col min="11535" max="11535" width="16.28515625" style="134" customWidth="1"/>
    <col min="11536" max="11536" width="12.28515625" style="134" customWidth="1"/>
    <col min="11537" max="11537" width="10.28515625" style="134" customWidth="1"/>
    <col min="11538" max="11781" width="9.140625" style="134"/>
    <col min="11782" max="11782" width="8.7109375" style="134" customWidth="1"/>
    <col min="11783" max="11783" width="35.7109375" style="134" customWidth="1"/>
    <col min="11784" max="11784" width="15.28515625" style="134" customWidth="1"/>
    <col min="11785" max="11785" width="17.5703125" style="134" customWidth="1"/>
    <col min="11786" max="11786" width="16.28515625" style="134" customWidth="1"/>
    <col min="11787" max="11787" width="16.85546875" style="134" customWidth="1"/>
    <col min="11788" max="11788" width="17.28515625" style="134" customWidth="1"/>
    <col min="11789" max="11789" width="17.140625" style="134" customWidth="1"/>
    <col min="11790" max="11790" width="15.85546875" style="134" customWidth="1"/>
    <col min="11791" max="11791" width="16.28515625" style="134" customWidth="1"/>
    <col min="11792" max="11792" width="12.28515625" style="134" customWidth="1"/>
    <col min="11793" max="11793" width="10.28515625" style="134" customWidth="1"/>
    <col min="11794" max="12037" width="9.140625" style="134"/>
    <col min="12038" max="12038" width="8.7109375" style="134" customWidth="1"/>
    <col min="12039" max="12039" width="35.7109375" style="134" customWidth="1"/>
    <col min="12040" max="12040" width="15.28515625" style="134" customWidth="1"/>
    <col min="12041" max="12041" width="17.5703125" style="134" customWidth="1"/>
    <col min="12042" max="12042" width="16.28515625" style="134" customWidth="1"/>
    <col min="12043" max="12043" width="16.85546875" style="134" customWidth="1"/>
    <col min="12044" max="12044" width="17.28515625" style="134" customWidth="1"/>
    <col min="12045" max="12045" width="17.140625" style="134" customWidth="1"/>
    <col min="12046" max="12046" width="15.85546875" style="134" customWidth="1"/>
    <col min="12047" max="12047" width="16.28515625" style="134" customWidth="1"/>
    <col min="12048" max="12048" width="12.28515625" style="134" customWidth="1"/>
    <col min="12049" max="12049" width="10.28515625" style="134" customWidth="1"/>
    <col min="12050" max="12293" width="9.140625" style="134"/>
    <col min="12294" max="12294" width="8.7109375" style="134" customWidth="1"/>
    <col min="12295" max="12295" width="35.7109375" style="134" customWidth="1"/>
    <col min="12296" max="12296" width="15.28515625" style="134" customWidth="1"/>
    <col min="12297" max="12297" width="17.5703125" style="134" customWidth="1"/>
    <col min="12298" max="12298" width="16.28515625" style="134" customWidth="1"/>
    <col min="12299" max="12299" width="16.85546875" style="134" customWidth="1"/>
    <col min="12300" max="12300" width="17.28515625" style="134" customWidth="1"/>
    <col min="12301" max="12301" width="17.140625" style="134" customWidth="1"/>
    <col min="12302" max="12302" width="15.85546875" style="134" customWidth="1"/>
    <col min="12303" max="12303" width="16.28515625" style="134" customWidth="1"/>
    <col min="12304" max="12304" width="12.28515625" style="134" customWidth="1"/>
    <col min="12305" max="12305" width="10.28515625" style="134" customWidth="1"/>
    <col min="12306" max="12549" width="9.140625" style="134"/>
    <col min="12550" max="12550" width="8.7109375" style="134" customWidth="1"/>
    <col min="12551" max="12551" width="35.7109375" style="134" customWidth="1"/>
    <col min="12552" max="12552" width="15.28515625" style="134" customWidth="1"/>
    <col min="12553" max="12553" width="17.5703125" style="134" customWidth="1"/>
    <col min="12554" max="12554" width="16.28515625" style="134" customWidth="1"/>
    <col min="12555" max="12555" width="16.85546875" style="134" customWidth="1"/>
    <col min="12556" max="12556" width="17.28515625" style="134" customWidth="1"/>
    <col min="12557" max="12557" width="17.140625" style="134" customWidth="1"/>
    <col min="12558" max="12558" width="15.85546875" style="134" customWidth="1"/>
    <col min="12559" max="12559" width="16.28515625" style="134" customWidth="1"/>
    <col min="12560" max="12560" width="12.28515625" style="134" customWidth="1"/>
    <col min="12561" max="12561" width="10.28515625" style="134" customWidth="1"/>
    <col min="12562" max="12805" width="9.140625" style="134"/>
    <col min="12806" max="12806" width="8.7109375" style="134" customWidth="1"/>
    <col min="12807" max="12807" width="35.7109375" style="134" customWidth="1"/>
    <col min="12808" max="12808" width="15.28515625" style="134" customWidth="1"/>
    <col min="12809" max="12809" width="17.5703125" style="134" customWidth="1"/>
    <col min="12810" max="12810" width="16.28515625" style="134" customWidth="1"/>
    <col min="12811" max="12811" width="16.85546875" style="134" customWidth="1"/>
    <col min="12812" max="12812" width="17.28515625" style="134" customWidth="1"/>
    <col min="12813" max="12813" width="17.140625" style="134" customWidth="1"/>
    <col min="12814" max="12814" width="15.85546875" style="134" customWidth="1"/>
    <col min="12815" max="12815" width="16.28515625" style="134" customWidth="1"/>
    <col min="12816" max="12816" width="12.28515625" style="134" customWidth="1"/>
    <col min="12817" max="12817" width="10.28515625" style="134" customWidth="1"/>
    <col min="12818" max="13061" width="9.140625" style="134"/>
    <col min="13062" max="13062" width="8.7109375" style="134" customWidth="1"/>
    <col min="13063" max="13063" width="35.7109375" style="134" customWidth="1"/>
    <col min="13064" max="13064" width="15.28515625" style="134" customWidth="1"/>
    <col min="13065" max="13065" width="17.5703125" style="134" customWidth="1"/>
    <col min="13066" max="13066" width="16.28515625" style="134" customWidth="1"/>
    <col min="13067" max="13067" width="16.85546875" style="134" customWidth="1"/>
    <col min="13068" max="13068" width="17.28515625" style="134" customWidth="1"/>
    <col min="13069" max="13069" width="17.140625" style="134" customWidth="1"/>
    <col min="13070" max="13070" width="15.85546875" style="134" customWidth="1"/>
    <col min="13071" max="13071" width="16.28515625" style="134" customWidth="1"/>
    <col min="13072" max="13072" width="12.28515625" style="134" customWidth="1"/>
    <col min="13073" max="13073" width="10.28515625" style="134" customWidth="1"/>
    <col min="13074" max="13317" width="9.140625" style="134"/>
    <col min="13318" max="13318" width="8.7109375" style="134" customWidth="1"/>
    <col min="13319" max="13319" width="35.7109375" style="134" customWidth="1"/>
    <col min="13320" max="13320" width="15.28515625" style="134" customWidth="1"/>
    <col min="13321" max="13321" width="17.5703125" style="134" customWidth="1"/>
    <col min="13322" max="13322" width="16.28515625" style="134" customWidth="1"/>
    <col min="13323" max="13323" width="16.85546875" style="134" customWidth="1"/>
    <col min="13324" max="13324" width="17.28515625" style="134" customWidth="1"/>
    <col min="13325" max="13325" width="17.140625" style="134" customWidth="1"/>
    <col min="13326" max="13326" width="15.85546875" style="134" customWidth="1"/>
    <col min="13327" max="13327" width="16.28515625" style="134" customWidth="1"/>
    <col min="13328" max="13328" width="12.28515625" style="134" customWidth="1"/>
    <col min="13329" max="13329" width="10.28515625" style="134" customWidth="1"/>
    <col min="13330" max="13573" width="9.140625" style="134"/>
    <col min="13574" max="13574" width="8.7109375" style="134" customWidth="1"/>
    <col min="13575" max="13575" width="35.7109375" style="134" customWidth="1"/>
    <col min="13576" max="13576" width="15.28515625" style="134" customWidth="1"/>
    <col min="13577" max="13577" width="17.5703125" style="134" customWidth="1"/>
    <col min="13578" max="13578" width="16.28515625" style="134" customWidth="1"/>
    <col min="13579" max="13579" width="16.85546875" style="134" customWidth="1"/>
    <col min="13580" max="13580" width="17.28515625" style="134" customWidth="1"/>
    <col min="13581" max="13581" width="17.140625" style="134" customWidth="1"/>
    <col min="13582" max="13582" width="15.85546875" style="134" customWidth="1"/>
    <col min="13583" max="13583" width="16.28515625" style="134" customWidth="1"/>
    <col min="13584" max="13584" width="12.28515625" style="134" customWidth="1"/>
    <col min="13585" max="13585" width="10.28515625" style="134" customWidth="1"/>
    <col min="13586" max="13829" width="9.140625" style="134"/>
    <col min="13830" max="13830" width="8.7109375" style="134" customWidth="1"/>
    <col min="13831" max="13831" width="35.7109375" style="134" customWidth="1"/>
    <col min="13832" max="13832" width="15.28515625" style="134" customWidth="1"/>
    <col min="13833" max="13833" width="17.5703125" style="134" customWidth="1"/>
    <col min="13834" max="13834" width="16.28515625" style="134" customWidth="1"/>
    <col min="13835" max="13835" width="16.85546875" style="134" customWidth="1"/>
    <col min="13836" max="13836" width="17.28515625" style="134" customWidth="1"/>
    <col min="13837" max="13837" width="17.140625" style="134" customWidth="1"/>
    <col min="13838" max="13838" width="15.85546875" style="134" customWidth="1"/>
    <col min="13839" max="13839" width="16.28515625" style="134" customWidth="1"/>
    <col min="13840" max="13840" width="12.28515625" style="134" customWidth="1"/>
    <col min="13841" max="13841" width="10.28515625" style="134" customWidth="1"/>
    <col min="13842" max="14085" width="9.140625" style="134"/>
    <col min="14086" max="14086" width="8.7109375" style="134" customWidth="1"/>
    <col min="14087" max="14087" width="35.7109375" style="134" customWidth="1"/>
    <col min="14088" max="14088" width="15.28515625" style="134" customWidth="1"/>
    <col min="14089" max="14089" width="17.5703125" style="134" customWidth="1"/>
    <col min="14090" max="14090" width="16.28515625" style="134" customWidth="1"/>
    <col min="14091" max="14091" width="16.85546875" style="134" customWidth="1"/>
    <col min="14092" max="14092" width="17.28515625" style="134" customWidth="1"/>
    <col min="14093" max="14093" width="17.140625" style="134" customWidth="1"/>
    <col min="14094" max="14094" width="15.85546875" style="134" customWidth="1"/>
    <col min="14095" max="14095" width="16.28515625" style="134" customWidth="1"/>
    <col min="14096" max="14096" width="12.28515625" style="134" customWidth="1"/>
    <col min="14097" max="14097" width="10.28515625" style="134" customWidth="1"/>
    <col min="14098" max="14341" width="9.140625" style="134"/>
    <col min="14342" max="14342" width="8.7109375" style="134" customWidth="1"/>
    <col min="14343" max="14343" width="35.7109375" style="134" customWidth="1"/>
    <col min="14344" max="14344" width="15.28515625" style="134" customWidth="1"/>
    <col min="14345" max="14345" width="17.5703125" style="134" customWidth="1"/>
    <col min="14346" max="14346" width="16.28515625" style="134" customWidth="1"/>
    <col min="14347" max="14347" width="16.85546875" style="134" customWidth="1"/>
    <col min="14348" max="14348" width="17.28515625" style="134" customWidth="1"/>
    <col min="14349" max="14349" width="17.140625" style="134" customWidth="1"/>
    <col min="14350" max="14350" width="15.85546875" style="134" customWidth="1"/>
    <col min="14351" max="14351" width="16.28515625" style="134" customWidth="1"/>
    <col min="14352" max="14352" width="12.28515625" style="134" customWidth="1"/>
    <col min="14353" max="14353" width="10.28515625" style="134" customWidth="1"/>
    <col min="14354" max="14597" width="9.140625" style="134"/>
    <col min="14598" max="14598" width="8.7109375" style="134" customWidth="1"/>
    <col min="14599" max="14599" width="35.7109375" style="134" customWidth="1"/>
    <col min="14600" max="14600" width="15.28515625" style="134" customWidth="1"/>
    <col min="14601" max="14601" width="17.5703125" style="134" customWidth="1"/>
    <col min="14602" max="14602" width="16.28515625" style="134" customWidth="1"/>
    <col min="14603" max="14603" width="16.85546875" style="134" customWidth="1"/>
    <col min="14604" max="14604" width="17.28515625" style="134" customWidth="1"/>
    <col min="14605" max="14605" width="17.140625" style="134" customWidth="1"/>
    <col min="14606" max="14606" width="15.85546875" style="134" customWidth="1"/>
    <col min="14607" max="14607" width="16.28515625" style="134" customWidth="1"/>
    <col min="14608" max="14608" width="12.28515625" style="134" customWidth="1"/>
    <col min="14609" max="14609" width="10.28515625" style="134" customWidth="1"/>
    <col min="14610" max="14853" width="9.140625" style="134"/>
    <col min="14854" max="14854" width="8.7109375" style="134" customWidth="1"/>
    <col min="14855" max="14855" width="35.7109375" style="134" customWidth="1"/>
    <col min="14856" max="14856" width="15.28515625" style="134" customWidth="1"/>
    <col min="14857" max="14857" width="17.5703125" style="134" customWidth="1"/>
    <col min="14858" max="14858" width="16.28515625" style="134" customWidth="1"/>
    <col min="14859" max="14859" width="16.85546875" style="134" customWidth="1"/>
    <col min="14860" max="14860" width="17.28515625" style="134" customWidth="1"/>
    <col min="14861" max="14861" width="17.140625" style="134" customWidth="1"/>
    <col min="14862" max="14862" width="15.85546875" style="134" customWidth="1"/>
    <col min="14863" max="14863" width="16.28515625" style="134" customWidth="1"/>
    <col min="14864" max="14864" width="12.28515625" style="134" customWidth="1"/>
    <col min="14865" max="14865" width="10.28515625" style="134" customWidth="1"/>
    <col min="14866" max="15109" width="9.140625" style="134"/>
    <col min="15110" max="15110" width="8.7109375" style="134" customWidth="1"/>
    <col min="15111" max="15111" width="35.7109375" style="134" customWidth="1"/>
    <col min="15112" max="15112" width="15.28515625" style="134" customWidth="1"/>
    <col min="15113" max="15113" width="17.5703125" style="134" customWidth="1"/>
    <col min="15114" max="15114" width="16.28515625" style="134" customWidth="1"/>
    <col min="15115" max="15115" width="16.85546875" style="134" customWidth="1"/>
    <col min="15116" max="15116" width="17.28515625" style="134" customWidth="1"/>
    <col min="15117" max="15117" width="17.140625" style="134" customWidth="1"/>
    <col min="15118" max="15118" width="15.85546875" style="134" customWidth="1"/>
    <col min="15119" max="15119" width="16.28515625" style="134" customWidth="1"/>
    <col min="15120" max="15120" width="12.28515625" style="134" customWidth="1"/>
    <col min="15121" max="15121" width="10.28515625" style="134" customWidth="1"/>
    <col min="15122" max="15365" width="9.140625" style="134"/>
    <col min="15366" max="15366" width="8.7109375" style="134" customWidth="1"/>
    <col min="15367" max="15367" width="35.7109375" style="134" customWidth="1"/>
    <col min="15368" max="15368" width="15.28515625" style="134" customWidth="1"/>
    <col min="15369" max="15369" width="17.5703125" style="134" customWidth="1"/>
    <col min="15370" max="15370" width="16.28515625" style="134" customWidth="1"/>
    <col min="15371" max="15371" width="16.85546875" style="134" customWidth="1"/>
    <col min="15372" max="15372" width="17.28515625" style="134" customWidth="1"/>
    <col min="15373" max="15373" width="17.140625" style="134" customWidth="1"/>
    <col min="15374" max="15374" width="15.85546875" style="134" customWidth="1"/>
    <col min="15375" max="15375" width="16.28515625" style="134" customWidth="1"/>
    <col min="15376" max="15376" width="12.28515625" style="134" customWidth="1"/>
    <col min="15377" max="15377" width="10.28515625" style="134" customWidth="1"/>
    <col min="15378" max="15621" width="9.140625" style="134"/>
    <col min="15622" max="15622" width="8.7109375" style="134" customWidth="1"/>
    <col min="15623" max="15623" width="35.7109375" style="134" customWidth="1"/>
    <col min="15624" max="15624" width="15.28515625" style="134" customWidth="1"/>
    <col min="15625" max="15625" width="17.5703125" style="134" customWidth="1"/>
    <col min="15626" max="15626" width="16.28515625" style="134" customWidth="1"/>
    <col min="15627" max="15627" width="16.85546875" style="134" customWidth="1"/>
    <col min="15628" max="15628" width="17.28515625" style="134" customWidth="1"/>
    <col min="15629" max="15629" width="17.140625" style="134" customWidth="1"/>
    <col min="15630" max="15630" width="15.85546875" style="134" customWidth="1"/>
    <col min="15631" max="15631" width="16.28515625" style="134" customWidth="1"/>
    <col min="15632" max="15632" width="12.28515625" style="134" customWidth="1"/>
    <col min="15633" max="15633" width="10.28515625" style="134" customWidth="1"/>
    <col min="15634" max="15877" width="9.140625" style="134"/>
    <col min="15878" max="15878" width="8.7109375" style="134" customWidth="1"/>
    <col min="15879" max="15879" width="35.7109375" style="134" customWidth="1"/>
    <col min="15880" max="15880" width="15.28515625" style="134" customWidth="1"/>
    <col min="15881" max="15881" width="17.5703125" style="134" customWidth="1"/>
    <col min="15882" max="15882" width="16.28515625" style="134" customWidth="1"/>
    <col min="15883" max="15883" width="16.85546875" style="134" customWidth="1"/>
    <col min="15884" max="15884" width="17.28515625" style="134" customWidth="1"/>
    <col min="15885" max="15885" width="17.140625" style="134" customWidth="1"/>
    <col min="15886" max="15886" width="15.85546875" style="134" customWidth="1"/>
    <col min="15887" max="15887" width="16.28515625" style="134" customWidth="1"/>
    <col min="15888" max="15888" width="12.28515625" style="134" customWidth="1"/>
    <col min="15889" max="15889" width="10.28515625" style="134" customWidth="1"/>
    <col min="15890" max="16133" width="9.140625" style="134"/>
    <col min="16134" max="16134" width="8.7109375" style="134" customWidth="1"/>
    <col min="16135" max="16135" width="35.7109375" style="134" customWidth="1"/>
    <col min="16136" max="16136" width="15.28515625" style="134" customWidth="1"/>
    <col min="16137" max="16137" width="17.5703125" style="134" customWidth="1"/>
    <col min="16138" max="16138" width="16.28515625" style="134" customWidth="1"/>
    <col min="16139" max="16139" width="16.85546875" style="134" customWidth="1"/>
    <col min="16140" max="16140" width="17.28515625" style="134" customWidth="1"/>
    <col min="16141" max="16141" width="17.140625" style="134" customWidth="1"/>
    <col min="16142" max="16142" width="15.85546875" style="134" customWidth="1"/>
    <col min="16143" max="16143" width="16.28515625" style="134" customWidth="1"/>
    <col min="16144" max="16144" width="12.28515625" style="134" customWidth="1"/>
    <col min="16145" max="16145" width="10.28515625" style="134" customWidth="1"/>
    <col min="16146" max="16384" width="9.140625" style="134"/>
  </cols>
  <sheetData>
    <row r="1" spans="1:28" ht="30" customHeight="1" x14ac:dyDescent="0.2">
      <c r="A1" s="460"/>
      <c r="B1" s="461"/>
      <c r="C1" s="462"/>
      <c r="D1" s="463"/>
      <c r="E1" s="463"/>
      <c r="F1" s="463"/>
      <c r="G1" s="463"/>
      <c r="H1" s="464"/>
      <c r="I1" s="464"/>
      <c r="J1" s="464"/>
      <c r="K1" s="464"/>
      <c r="L1" s="464"/>
      <c r="M1" s="464"/>
      <c r="N1" s="464"/>
      <c r="O1" s="464"/>
      <c r="P1" s="464"/>
      <c r="Q1" s="465"/>
      <c r="R1" s="465"/>
      <c r="S1" s="465"/>
      <c r="T1" s="465"/>
      <c r="U1" s="465"/>
      <c r="V1" s="466"/>
    </row>
    <row r="2" spans="1:28" ht="24.75" customHeight="1" x14ac:dyDescent="0.2">
      <c r="A2" s="158"/>
      <c r="B2" s="159"/>
      <c r="C2" s="160"/>
      <c r="D2" s="161"/>
      <c r="E2" s="161"/>
      <c r="F2" s="161"/>
      <c r="G2" s="161"/>
      <c r="H2" s="162"/>
      <c r="I2" s="162"/>
      <c r="J2" s="162"/>
      <c r="K2" s="162"/>
      <c r="L2" s="162"/>
      <c r="M2" s="162"/>
      <c r="N2" s="162"/>
      <c r="O2" s="162"/>
      <c r="P2" s="162"/>
      <c r="Q2" s="163"/>
      <c r="R2" s="163"/>
      <c r="S2" s="163"/>
      <c r="T2" s="163"/>
      <c r="U2" s="163"/>
      <c r="V2" s="164"/>
    </row>
    <row r="3" spans="1:28" s="168" customFormat="1" ht="53.25" customHeight="1" x14ac:dyDescent="0.2">
      <c r="A3" s="1007" t="s">
        <v>368</v>
      </c>
      <c r="B3" s="1008"/>
      <c r="C3" s="1008"/>
      <c r="D3" s="1008"/>
      <c r="E3" s="1008"/>
      <c r="F3" s="1008"/>
      <c r="G3" s="1008"/>
      <c r="H3" s="1008"/>
      <c r="I3" s="1008"/>
      <c r="J3" s="1008"/>
      <c r="K3" s="1008"/>
      <c r="L3" s="1008"/>
      <c r="M3" s="1008"/>
      <c r="N3" s="1008"/>
      <c r="O3" s="1008"/>
      <c r="P3" s="1008"/>
      <c r="Q3" s="1008"/>
      <c r="R3" s="1008"/>
      <c r="V3" s="457"/>
    </row>
    <row r="4" spans="1:28" s="22" customFormat="1" ht="16.5" customHeight="1" x14ac:dyDescent="0.2">
      <c r="A4" s="1009" t="str">
        <f>[2]Sintetico!A8</f>
        <v>Instituto Federal de Brasília</v>
      </c>
      <c r="B4" s="1010"/>
      <c r="C4" s="1010"/>
      <c r="D4" s="1010"/>
      <c r="E4" s="1010"/>
      <c r="F4" s="1010"/>
      <c r="G4" s="1010"/>
      <c r="H4" s="1010"/>
      <c r="I4" s="1010"/>
      <c r="J4" s="1010"/>
      <c r="K4" s="1010"/>
      <c r="L4" s="1010"/>
      <c r="M4" s="1010"/>
      <c r="N4" s="1010"/>
      <c r="O4" s="1010"/>
      <c r="P4" s="1010"/>
      <c r="V4" s="169"/>
    </row>
    <row r="5" spans="1:28" s="22" customFormat="1" ht="21.75" customHeight="1" x14ac:dyDescent="0.2">
      <c r="A5" s="1011" t="e">
        <f>#REF!</f>
        <v>#REF!</v>
      </c>
      <c r="B5" s="1012"/>
      <c r="C5" s="1012"/>
      <c r="D5" s="1012"/>
      <c r="E5" s="1012"/>
      <c r="F5" s="1012"/>
      <c r="G5" s="1012"/>
      <c r="H5" s="1012"/>
      <c r="I5" s="1012"/>
      <c r="J5" s="1012"/>
      <c r="K5" s="1012"/>
      <c r="L5" s="1012"/>
      <c r="M5" s="1012"/>
      <c r="N5" s="1012"/>
      <c r="O5" s="1012"/>
      <c r="P5" s="1012"/>
      <c r="Q5" s="458"/>
      <c r="R5" s="458"/>
      <c r="S5" s="458"/>
      <c r="T5" s="458"/>
      <c r="U5" s="458"/>
      <c r="V5" s="459"/>
    </row>
    <row r="6" spans="1:28" s="22" customFormat="1" ht="15.75" customHeight="1" x14ac:dyDescent="0.2">
      <c r="A6" s="453" t="s">
        <v>2520</v>
      </c>
      <c r="B6" s="453"/>
      <c r="C6" s="1013" t="s">
        <v>369</v>
      </c>
      <c r="D6" s="1013"/>
      <c r="E6" s="454"/>
      <c r="F6" s="454"/>
      <c r="G6" s="454"/>
      <c r="H6" s="1014">
        <v>2145.17</v>
      </c>
      <c r="I6" s="1014"/>
      <c r="J6" s="455" t="s">
        <v>370</v>
      </c>
      <c r="K6" s="455"/>
      <c r="L6" s="456">
        <f>D71/2145.17</f>
        <v>0</v>
      </c>
      <c r="M6" s="456"/>
      <c r="N6" s="456"/>
      <c r="O6" s="456"/>
      <c r="P6" s="1015"/>
      <c r="Q6" s="1015"/>
      <c r="R6" s="1015"/>
      <c r="S6" s="1015"/>
      <c r="T6" s="1015"/>
      <c r="U6" s="1015"/>
      <c r="V6" s="1015"/>
    </row>
    <row r="7" spans="1:28" s="22" customFormat="1" ht="12.75" customHeight="1" x14ac:dyDescent="0.2">
      <c r="A7" s="1021"/>
      <c r="B7" s="1021"/>
      <c r="C7" s="1021"/>
      <c r="D7" s="1021"/>
      <c r="E7" s="1021"/>
      <c r="F7" s="1021"/>
      <c r="G7" s="1021"/>
      <c r="H7" s="1021"/>
      <c r="I7" s="341"/>
      <c r="J7" s="341"/>
      <c r="K7" s="341"/>
      <c r="L7" s="341"/>
      <c r="M7" s="341"/>
      <c r="N7" s="341"/>
      <c r="O7" s="341"/>
      <c r="P7" s="1016"/>
      <c r="Q7" s="1016"/>
      <c r="R7" s="1016"/>
      <c r="S7" s="1016"/>
      <c r="T7" s="1016"/>
      <c r="U7" s="1016"/>
      <c r="V7" s="1016"/>
    </row>
    <row r="8" spans="1:28" s="22" customFormat="1" ht="28.5" customHeight="1" x14ac:dyDescent="0.2">
      <c r="A8" s="1022" t="s">
        <v>365</v>
      </c>
      <c r="B8" s="1023" t="s">
        <v>262</v>
      </c>
      <c r="C8" s="1024" t="s">
        <v>371</v>
      </c>
      <c r="D8" s="1025" t="s">
        <v>372</v>
      </c>
      <c r="E8" s="1018" t="s">
        <v>1095</v>
      </c>
      <c r="F8" s="1019"/>
      <c r="G8" s="1020"/>
      <c r="H8" s="1017" t="s">
        <v>2519</v>
      </c>
      <c r="I8" s="1017"/>
      <c r="J8" s="1017"/>
      <c r="K8" s="1017"/>
      <c r="L8" s="1017"/>
      <c r="M8" s="1017"/>
      <c r="N8" s="1017"/>
      <c r="O8" s="1017"/>
      <c r="P8" s="1017"/>
      <c r="Q8" s="1017"/>
      <c r="R8" s="1017"/>
      <c r="S8" s="1017"/>
      <c r="T8" s="1017"/>
      <c r="U8" s="1017"/>
      <c r="V8" s="1017"/>
    </row>
    <row r="9" spans="1:28" s="22" customFormat="1" ht="12.75" x14ac:dyDescent="0.2">
      <c r="A9" s="1022"/>
      <c r="B9" s="1023"/>
      <c r="C9" s="1024"/>
      <c r="D9" s="1025"/>
      <c r="E9" s="406" t="s">
        <v>373</v>
      </c>
      <c r="F9" s="406" t="s">
        <v>374</v>
      </c>
      <c r="G9" s="406" t="s">
        <v>1094</v>
      </c>
      <c r="H9" s="170" t="s">
        <v>375</v>
      </c>
      <c r="I9" s="170" t="s">
        <v>376</v>
      </c>
      <c r="J9" s="170" t="s">
        <v>377</v>
      </c>
      <c r="K9" s="170" t="s">
        <v>378</v>
      </c>
      <c r="L9" s="170" t="s">
        <v>379</v>
      </c>
      <c r="M9" s="170" t="s">
        <v>593</v>
      </c>
      <c r="N9" s="170" t="s">
        <v>594</v>
      </c>
      <c r="O9" s="170" t="s">
        <v>595</v>
      </c>
      <c r="P9" s="170" t="s">
        <v>596</v>
      </c>
      <c r="Q9" s="170" t="s">
        <v>686</v>
      </c>
      <c r="R9" s="170" t="s">
        <v>687</v>
      </c>
      <c r="S9" s="170" t="s">
        <v>688</v>
      </c>
      <c r="T9" s="170" t="s">
        <v>2506</v>
      </c>
      <c r="U9" s="170" t="s">
        <v>2507</v>
      </c>
      <c r="V9" s="170" t="s">
        <v>2508</v>
      </c>
    </row>
    <row r="10" spans="1:28" s="22" customFormat="1" ht="15.75" customHeight="1" x14ac:dyDescent="0.2">
      <c r="A10" s="997" t="s">
        <v>684</v>
      </c>
      <c r="B10" s="999" t="str">
        <f>Resumo!B12</f>
        <v>SERVIÇOS TÉCNICOS</v>
      </c>
      <c r="C10" s="1001" t="e">
        <f>D10/$D$71</f>
        <v>#DIV/0!</v>
      </c>
      <c r="D10" s="1003">
        <f>Resumo!G12</f>
        <v>0</v>
      </c>
      <c r="E10" s="173">
        <v>0.2</v>
      </c>
      <c r="F10" s="173">
        <v>0.3</v>
      </c>
      <c r="G10" s="173">
        <v>0.5</v>
      </c>
      <c r="H10" s="174"/>
      <c r="I10" s="174"/>
      <c r="J10" s="403"/>
      <c r="K10" s="403"/>
      <c r="L10" s="403"/>
      <c r="M10" s="403"/>
      <c r="N10" s="403"/>
      <c r="O10" s="403"/>
      <c r="P10" s="403"/>
      <c r="Q10" s="403"/>
      <c r="R10" s="403"/>
      <c r="S10" s="404"/>
      <c r="T10" s="404"/>
      <c r="U10" s="404"/>
      <c r="V10" s="404"/>
      <c r="W10" s="357">
        <f>SUM(E10:V10)</f>
        <v>1</v>
      </c>
    </row>
    <row r="11" spans="1:28" s="22" customFormat="1" ht="21" customHeight="1" x14ac:dyDescent="0.25">
      <c r="A11" s="998"/>
      <c r="B11" s="1000"/>
      <c r="C11" s="1002"/>
      <c r="D11" s="1004"/>
      <c r="E11" s="172">
        <f>E10*$D$10</f>
        <v>0</v>
      </c>
      <c r="F11" s="172">
        <f>F10*$D$10</f>
        <v>0</v>
      </c>
      <c r="G11" s="172">
        <f>G10*$D$10</f>
        <v>0</v>
      </c>
      <c r="H11" s="172"/>
      <c r="I11" s="172"/>
      <c r="J11" s="403"/>
      <c r="K11" s="403"/>
      <c r="L11" s="403"/>
      <c r="M11" s="403"/>
      <c r="N11" s="403"/>
      <c r="O11" s="403"/>
      <c r="P11" s="403"/>
      <c r="Q11" s="403"/>
      <c r="R11" s="403"/>
      <c r="S11" s="404"/>
      <c r="T11" s="404"/>
      <c r="U11" s="404"/>
      <c r="V11" s="404"/>
      <c r="W11" s="357">
        <f>SUM(H11:V11)</f>
        <v>0</v>
      </c>
    </row>
    <row r="12" spans="1:28" s="22" customFormat="1" ht="21" customHeight="1" x14ac:dyDescent="0.25">
      <c r="A12" s="1005">
        <v>2</v>
      </c>
      <c r="B12" s="999" t="str">
        <f>Resumo!B13</f>
        <v>PROJETOS</v>
      </c>
      <c r="C12" s="1001" t="e">
        <f>D12/$D$71</f>
        <v>#DIV/0!</v>
      </c>
      <c r="D12" s="1003">
        <f>Resumo!G13</f>
        <v>0</v>
      </c>
      <c r="E12" s="173">
        <v>0.2</v>
      </c>
      <c r="F12" s="173">
        <v>0.3</v>
      </c>
      <c r="G12" s="173">
        <v>0.4</v>
      </c>
      <c r="H12" s="174"/>
      <c r="I12" s="174"/>
      <c r="J12" s="174"/>
      <c r="K12" s="174"/>
      <c r="L12" s="174"/>
      <c r="M12" s="174"/>
      <c r="N12" s="174"/>
      <c r="O12" s="174"/>
      <c r="P12" s="174"/>
      <c r="Q12" s="174"/>
      <c r="R12" s="359"/>
      <c r="S12" s="174"/>
      <c r="T12" s="174"/>
      <c r="U12" s="174"/>
      <c r="V12" s="171">
        <v>0.1</v>
      </c>
      <c r="W12" s="357">
        <f>SUM(E12:V12)</f>
        <v>1</v>
      </c>
    </row>
    <row r="13" spans="1:28" s="22" customFormat="1" ht="21" customHeight="1" x14ac:dyDescent="0.25">
      <c r="A13" s="1006"/>
      <c r="B13" s="1000"/>
      <c r="C13" s="1002"/>
      <c r="D13" s="1004"/>
      <c r="E13" s="172">
        <f>E12*$D$12</f>
        <v>0</v>
      </c>
      <c r="F13" s="172">
        <f>F12*$D$12</f>
        <v>0</v>
      </c>
      <c r="G13" s="172">
        <f>G12*$D$12</f>
        <v>0</v>
      </c>
      <c r="H13" s="172"/>
      <c r="I13" s="172"/>
      <c r="J13" s="174"/>
      <c r="K13" s="174"/>
      <c r="L13" s="174"/>
      <c r="M13" s="174"/>
      <c r="N13" s="174"/>
      <c r="O13" s="174"/>
      <c r="P13" s="174"/>
      <c r="Q13" s="174"/>
      <c r="R13" s="172"/>
      <c r="S13" s="174"/>
      <c r="T13" s="174"/>
      <c r="U13" s="174"/>
      <c r="V13" s="172">
        <f>V12*D12</f>
        <v>0</v>
      </c>
      <c r="W13" s="357">
        <f t="shared" ref="W13:W21" si="0">SUM(H13:V13)</f>
        <v>0</v>
      </c>
    </row>
    <row r="14" spans="1:28" s="22" customFormat="1" ht="13.5" customHeight="1" x14ac:dyDescent="0.25">
      <c r="A14" s="997" t="s">
        <v>757</v>
      </c>
      <c r="B14" s="999" t="str">
        <f>Resumo!B14</f>
        <v>ADMINISTRAÇÃO LOCAL</v>
      </c>
      <c r="C14" s="1001" t="e">
        <f>D14/$D$71</f>
        <v>#DIV/0!</v>
      </c>
      <c r="D14" s="1003">
        <f>Resumo!G14</f>
        <v>0</v>
      </c>
      <c r="E14" s="396"/>
      <c r="F14" s="396"/>
      <c r="G14" s="396"/>
      <c r="H14" s="171" t="e">
        <f>(H12+H17+H19+H21+H23+H25+H27+H29+H31+H33+H35+H39+H41+H43+H45+H47+H49+H51+H53+H55+H57+H59+H61+H63+H65+H69+H67)/($D$71-($D$14+$D$10+$D$12))</f>
        <v>#DIV/0!</v>
      </c>
      <c r="I14" s="171" t="e">
        <f t="shared" ref="I14:U14" si="1">(I12+I17+I19+I21+I23+I25+I27+I29+I31+I33+I35+I39+I41+I43+I45+I47+I49+I51+I53+I55+I57+I59+I61+I63+I65+I69+I67)/($D$71-($D$14+$D$10+$D$12))</f>
        <v>#DIV/0!</v>
      </c>
      <c r="J14" s="171" t="e">
        <f t="shared" si="1"/>
        <v>#DIV/0!</v>
      </c>
      <c r="K14" s="171" t="e">
        <f t="shared" si="1"/>
        <v>#DIV/0!</v>
      </c>
      <c r="L14" s="171" t="e">
        <f t="shared" si="1"/>
        <v>#DIV/0!</v>
      </c>
      <c r="M14" s="171" t="e">
        <f t="shared" si="1"/>
        <v>#DIV/0!</v>
      </c>
      <c r="N14" s="171" t="e">
        <f t="shared" si="1"/>
        <v>#DIV/0!</v>
      </c>
      <c r="O14" s="171" t="e">
        <f t="shared" si="1"/>
        <v>#DIV/0!</v>
      </c>
      <c r="P14" s="171" t="e">
        <f t="shared" si="1"/>
        <v>#DIV/0!</v>
      </c>
      <c r="Q14" s="171" t="e">
        <f t="shared" si="1"/>
        <v>#DIV/0!</v>
      </c>
      <c r="R14" s="171" t="e">
        <f t="shared" si="1"/>
        <v>#DIV/0!</v>
      </c>
      <c r="S14" s="171" t="e">
        <f t="shared" si="1"/>
        <v>#DIV/0!</v>
      </c>
      <c r="T14" s="171" t="e">
        <f t="shared" si="1"/>
        <v>#DIV/0!</v>
      </c>
      <c r="U14" s="171" t="e">
        <f t="shared" si="1"/>
        <v>#DIV/0!</v>
      </c>
      <c r="V14" s="171" t="e">
        <f>1-(SUM(H14:U14))</f>
        <v>#DIV/0!</v>
      </c>
      <c r="W14" s="357" t="e">
        <f t="shared" si="0"/>
        <v>#DIV/0!</v>
      </c>
    </row>
    <row r="15" spans="1:28" s="22" customFormat="1" ht="15" customHeight="1" x14ac:dyDescent="0.25">
      <c r="A15" s="998"/>
      <c r="B15" s="1000"/>
      <c r="C15" s="1002"/>
      <c r="D15" s="1004"/>
      <c r="E15" s="397"/>
      <c r="F15" s="397"/>
      <c r="G15" s="397"/>
      <c r="H15" s="172" t="e">
        <f>H14*$D$14</f>
        <v>#DIV/0!</v>
      </c>
      <c r="I15" s="172" t="e">
        <f t="shared" ref="I15:R15" si="2">I14*$D$14</f>
        <v>#DIV/0!</v>
      </c>
      <c r="J15" s="172" t="e">
        <f t="shared" si="2"/>
        <v>#DIV/0!</v>
      </c>
      <c r="K15" s="172" t="e">
        <f t="shared" si="2"/>
        <v>#DIV/0!</v>
      </c>
      <c r="L15" s="172" t="e">
        <f t="shared" si="2"/>
        <v>#DIV/0!</v>
      </c>
      <c r="M15" s="172" t="e">
        <f t="shared" si="2"/>
        <v>#DIV/0!</v>
      </c>
      <c r="N15" s="172" t="e">
        <f t="shared" si="2"/>
        <v>#DIV/0!</v>
      </c>
      <c r="O15" s="172" t="e">
        <f t="shared" si="2"/>
        <v>#DIV/0!</v>
      </c>
      <c r="P15" s="172" t="e">
        <f t="shared" si="2"/>
        <v>#DIV/0!</v>
      </c>
      <c r="Q15" s="172" t="e">
        <f t="shared" si="2"/>
        <v>#DIV/0!</v>
      </c>
      <c r="R15" s="172" t="e">
        <f t="shared" si="2"/>
        <v>#DIV/0!</v>
      </c>
      <c r="S15" s="172" t="e">
        <f>S14*$D$14</f>
        <v>#DIV/0!</v>
      </c>
      <c r="T15" s="172" t="e">
        <f>T14*$D$14</f>
        <v>#DIV/0!</v>
      </c>
      <c r="U15" s="172" t="e">
        <f>U14*$D$14</f>
        <v>#DIV/0!</v>
      </c>
      <c r="V15" s="172" t="e">
        <f>V14*$D$14</f>
        <v>#DIV/0!</v>
      </c>
      <c r="W15" s="357" t="e">
        <f t="shared" si="0"/>
        <v>#DIV/0!</v>
      </c>
      <c r="X15" s="358" t="e">
        <f t="shared" ref="X15:X17" si="3">W15-D14</f>
        <v>#DIV/0!</v>
      </c>
      <c r="AB15" s="358"/>
    </row>
    <row r="16" spans="1:28" s="22" customFormat="1" ht="15" customHeight="1" x14ac:dyDescent="0.2">
      <c r="A16" s="1005">
        <v>4</v>
      </c>
      <c r="B16" s="999" t="str">
        <f>Resumo!B15</f>
        <v>SERVIÇOS PRELIMINARES/TÉCNICOS</v>
      </c>
      <c r="C16" s="1001" t="e">
        <f>D16/$D$71</f>
        <v>#DIV/0!</v>
      </c>
      <c r="D16" s="1003">
        <f>Resumo!G15</f>
        <v>0</v>
      </c>
      <c r="E16" s="405"/>
      <c r="F16" s="405"/>
      <c r="G16" s="405"/>
      <c r="H16" s="175">
        <v>0.3</v>
      </c>
      <c r="I16" s="173">
        <v>0.3</v>
      </c>
      <c r="J16" s="173">
        <v>0.02</v>
      </c>
      <c r="K16" s="173">
        <v>0.02</v>
      </c>
      <c r="L16" s="173">
        <v>0.02</v>
      </c>
      <c r="M16" s="173">
        <v>0.02</v>
      </c>
      <c r="N16" s="173">
        <v>0.02</v>
      </c>
      <c r="O16" s="173">
        <v>0.02</v>
      </c>
      <c r="P16" s="173">
        <v>3.5400000000000001E-2</v>
      </c>
      <c r="Q16" s="173">
        <v>3.5400000000000001E-2</v>
      </c>
      <c r="R16" s="173">
        <v>0.03</v>
      </c>
      <c r="S16" s="173">
        <v>3.5400000000000001E-2</v>
      </c>
      <c r="T16" s="173">
        <v>0.03</v>
      </c>
      <c r="U16" s="173">
        <v>0.03</v>
      </c>
      <c r="V16" s="173">
        <f>1-(H16+I16+J16+K16+L16+P16+Q16+R16+S16+T16+U16+O16+N16+M16)</f>
        <v>8.3799999999999875E-2</v>
      </c>
      <c r="W16" s="357">
        <f t="shared" si="0"/>
        <v>1</v>
      </c>
      <c r="X16" s="358">
        <f t="shared" si="3"/>
        <v>1</v>
      </c>
    </row>
    <row r="17" spans="1:24" s="22" customFormat="1" ht="15" customHeight="1" x14ac:dyDescent="0.25">
      <c r="A17" s="1006"/>
      <c r="B17" s="1000"/>
      <c r="C17" s="1002"/>
      <c r="D17" s="1004"/>
      <c r="E17" s="397"/>
      <c r="F17" s="397"/>
      <c r="G17" s="397"/>
      <c r="H17" s="176">
        <f>H16*$D$16</f>
        <v>0</v>
      </c>
      <c r="I17" s="176">
        <f t="shared" ref="I17:R17" si="4">I16*$D$16</f>
        <v>0</v>
      </c>
      <c r="J17" s="176">
        <f t="shared" si="4"/>
        <v>0</v>
      </c>
      <c r="K17" s="176">
        <f t="shared" si="4"/>
        <v>0</v>
      </c>
      <c r="L17" s="176">
        <f t="shared" si="4"/>
        <v>0</v>
      </c>
      <c r="M17" s="176">
        <f t="shared" si="4"/>
        <v>0</v>
      </c>
      <c r="N17" s="176">
        <f t="shared" si="4"/>
        <v>0</v>
      </c>
      <c r="O17" s="176">
        <f t="shared" si="4"/>
        <v>0</v>
      </c>
      <c r="P17" s="176">
        <f t="shared" si="4"/>
        <v>0</v>
      </c>
      <c r="Q17" s="176">
        <f t="shared" si="4"/>
        <v>0</v>
      </c>
      <c r="R17" s="176">
        <f t="shared" si="4"/>
        <v>0</v>
      </c>
      <c r="S17" s="176">
        <f>S16*$D$16</f>
        <v>0</v>
      </c>
      <c r="T17" s="176">
        <f>T16*$D$16</f>
        <v>0</v>
      </c>
      <c r="U17" s="176">
        <f>U16*$D$16</f>
        <v>0</v>
      </c>
      <c r="V17" s="176">
        <f>V16*$D$16</f>
        <v>0</v>
      </c>
      <c r="W17" s="357">
        <f t="shared" si="0"/>
        <v>0</v>
      </c>
      <c r="X17" s="358">
        <f t="shared" si="3"/>
        <v>0</v>
      </c>
    </row>
    <row r="18" spans="1:24" s="22" customFormat="1" ht="15" customHeight="1" x14ac:dyDescent="0.2">
      <c r="A18" s="997" t="s">
        <v>758</v>
      </c>
      <c r="B18" s="999" t="str">
        <f>Resumo!B16</f>
        <v>MOVIMENTO DE TERRA E LOCAÇÃO DA OBRA</v>
      </c>
      <c r="C18" s="1001" t="e">
        <f>D18/$D$71</f>
        <v>#DIV/0!</v>
      </c>
      <c r="D18" s="1003">
        <f>Resumo!G16</f>
        <v>0</v>
      </c>
      <c r="E18" s="405"/>
      <c r="F18" s="405"/>
      <c r="G18" s="405"/>
      <c r="H18" s="175">
        <v>0.7</v>
      </c>
      <c r="I18" s="173">
        <v>0.3</v>
      </c>
      <c r="J18" s="174"/>
      <c r="K18" s="174"/>
      <c r="L18" s="174"/>
      <c r="M18" s="174"/>
      <c r="N18" s="174"/>
      <c r="O18" s="174"/>
      <c r="P18" s="174"/>
      <c r="Q18" s="174"/>
      <c r="R18" s="174"/>
      <c r="S18" s="174"/>
      <c r="T18" s="174"/>
      <c r="U18" s="174"/>
      <c r="V18" s="174"/>
      <c r="W18" s="357">
        <f t="shared" si="0"/>
        <v>1</v>
      </c>
      <c r="X18" s="358">
        <f t="shared" ref="X18:X35" si="5">W18-D17</f>
        <v>1</v>
      </c>
    </row>
    <row r="19" spans="1:24" s="22" customFormat="1" ht="15" customHeight="1" x14ac:dyDescent="0.25">
      <c r="A19" s="998"/>
      <c r="B19" s="1000"/>
      <c r="C19" s="1002"/>
      <c r="D19" s="1004"/>
      <c r="E19" s="397"/>
      <c r="F19" s="397"/>
      <c r="G19" s="397"/>
      <c r="H19" s="172">
        <f>H18*$D$18</f>
        <v>0</v>
      </c>
      <c r="I19" s="172">
        <f>I18*$D$18</f>
        <v>0</v>
      </c>
      <c r="J19" s="174"/>
      <c r="K19" s="174"/>
      <c r="L19" s="174"/>
      <c r="M19" s="174"/>
      <c r="N19" s="174"/>
      <c r="O19" s="174"/>
      <c r="P19" s="174"/>
      <c r="Q19" s="174"/>
      <c r="R19" s="174"/>
      <c r="S19" s="174"/>
      <c r="T19" s="174"/>
      <c r="U19" s="174"/>
      <c r="V19" s="174"/>
      <c r="W19" s="357">
        <f t="shared" si="0"/>
        <v>0</v>
      </c>
      <c r="X19" s="358">
        <f t="shared" si="5"/>
        <v>0</v>
      </c>
    </row>
    <row r="20" spans="1:24" s="22" customFormat="1" ht="15" customHeight="1" x14ac:dyDescent="0.2">
      <c r="A20" s="1005">
        <v>6</v>
      </c>
      <c r="B20" s="999" t="str">
        <f>Resumo!B17</f>
        <v>FUNDAÇÕES E INFRAESTRUTURA</v>
      </c>
      <c r="C20" s="1001" t="e">
        <f>D20/$D$71</f>
        <v>#DIV/0!</v>
      </c>
      <c r="D20" s="1003">
        <f>Resumo!G17</f>
        <v>0</v>
      </c>
      <c r="E20" s="396"/>
      <c r="F20" s="396"/>
      <c r="G20" s="396"/>
      <c r="H20" s="173">
        <v>0.2</v>
      </c>
      <c r="I20" s="173">
        <v>0.6</v>
      </c>
      <c r="J20" s="173">
        <v>0.2</v>
      </c>
      <c r="K20" s="174"/>
      <c r="L20" s="174"/>
      <c r="M20" s="174"/>
      <c r="N20" s="174"/>
      <c r="O20" s="174"/>
      <c r="P20" s="174"/>
      <c r="Q20" s="174"/>
      <c r="R20" s="174"/>
      <c r="S20" s="174"/>
      <c r="T20" s="174"/>
      <c r="U20" s="174"/>
      <c r="V20" s="174"/>
      <c r="W20" s="357">
        <f t="shared" si="0"/>
        <v>1</v>
      </c>
      <c r="X20" s="358">
        <f t="shared" si="5"/>
        <v>1</v>
      </c>
    </row>
    <row r="21" spans="1:24" s="22" customFormat="1" ht="15" customHeight="1" x14ac:dyDescent="0.25">
      <c r="A21" s="1006"/>
      <c r="B21" s="1000"/>
      <c r="C21" s="1002"/>
      <c r="D21" s="1004"/>
      <c r="E21" s="397"/>
      <c r="F21" s="397"/>
      <c r="G21" s="397"/>
      <c r="H21" s="172">
        <f>H20*$D$20</f>
        <v>0</v>
      </c>
      <c r="I21" s="172">
        <f>I20*$D$20</f>
        <v>0</v>
      </c>
      <c r="J21" s="172">
        <f>J20*$D$20</f>
        <v>0</v>
      </c>
      <c r="K21" s="174"/>
      <c r="L21" s="174"/>
      <c r="M21" s="174"/>
      <c r="N21" s="174"/>
      <c r="O21" s="174"/>
      <c r="P21" s="174"/>
      <c r="Q21" s="174"/>
      <c r="R21" s="174"/>
      <c r="S21" s="174"/>
      <c r="T21" s="174"/>
      <c r="U21" s="174"/>
      <c r="V21" s="174"/>
      <c r="W21" s="357">
        <f t="shared" si="0"/>
        <v>0</v>
      </c>
      <c r="X21" s="358">
        <f t="shared" si="5"/>
        <v>0</v>
      </c>
    </row>
    <row r="22" spans="1:24" s="22" customFormat="1" ht="15" customHeight="1" x14ac:dyDescent="0.2">
      <c r="A22" s="997" t="s">
        <v>759</v>
      </c>
      <c r="B22" s="999" t="str">
        <f>Resumo!B18</f>
        <v>SUPERESTRUTURA</v>
      </c>
      <c r="C22" s="1001" t="e">
        <f>D22/$D$71</f>
        <v>#DIV/0!</v>
      </c>
      <c r="D22" s="1003">
        <f>Resumo!G18</f>
        <v>0</v>
      </c>
      <c r="E22" s="396"/>
      <c r="F22" s="396"/>
      <c r="G22" s="396"/>
      <c r="H22" s="174"/>
      <c r="I22" s="174"/>
      <c r="J22" s="173">
        <v>0.15</v>
      </c>
      <c r="K22" s="173">
        <v>0.35</v>
      </c>
      <c r="L22" s="173">
        <v>0.5</v>
      </c>
      <c r="M22" s="174"/>
      <c r="N22" s="174"/>
      <c r="O22" s="174"/>
      <c r="P22" s="174"/>
      <c r="Q22" s="174"/>
      <c r="R22" s="174"/>
      <c r="S22" s="174"/>
      <c r="T22" s="174"/>
      <c r="U22" s="174"/>
      <c r="V22" s="174"/>
      <c r="W22" s="357">
        <f t="shared" ref="W22:W70" si="6">SUM(H22:V22)</f>
        <v>1</v>
      </c>
      <c r="X22" s="358">
        <f t="shared" si="5"/>
        <v>1</v>
      </c>
    </row>
    <row r="23" spans="1:24" s="22" customFormat="1" ht="15" customHeight="1" x14ac:dyDescent="0.25">
      <c r="A23" s="998"/>
      <c r="B23" s="1000"/>
      <c r="C23" s="1002"/>
      <c r="D23" s="1004"/>
      <c r="E23" s="397"/>
      <c r="F23" s="397"/>
      <c r="G23" s="397"/>
      <c r="H23" s="174"/>
      <c r="I23" s="174"/>
      <c r="J23" s="172">
        <f>J22*$D$22</f>
        <v>0</v>
      </c>
      <c r="K23" s="172">
        <f>K22*$D$22</f>
        <v>0</v>
      </c>
      <c r="L23" s="172">
        <f>L22*$D$22</f>
        <v>0</v>
      </c>
      <c r="M23" s="172"/>
      <c r="N23" s="172"/>
      <c r="O23" s="172"/>
      <c r="P23" s="174"/>
      <c r="Q23" s="174"/>
      <c r="R23" s="174"/>
      <c r="S23" s="172">
        <f>S22*$D$22</f>
        <v>0</v>
      </c>
      <c r="T23" s="174"/>
      <c r="U23" s="174"/>
      <c r="V23" s="174"/>
      <c r="W23" s="357">
        <f t="shared" si="6"/>
        <v>0</v>
      </c>
      <c r="X23" s="358">
        <f t="shared" si="5"/>
        <v>0</v>
      </c>
    </row>
    <row r="24" spans="1:24" s="22" customFormat="1" ht="17.25" customHeight="1" x14ac:dyDescent="0.2">
      <c r="A24" s="1005">
        <v>8</v>
      </c>
      <c r="B24" s="999" t="str">
        <f>Resumo!B19</f>
        <v>IMPERMEABILIZAÇÕES, ISOLAÇÃO TÉRMICA E ACÚSTICA</v>
      </c>
      <c r="C24" s="1001" t="e">
        <f>D24/$D$71</f>
        <v>#DIV/0!</v>
      </c>
      <c r="D24" s="1026">
        <f>Resumo!G19</f>
        <v>0</v>
      </c>
      <c r="E24" s="398"/>
      <c r="F24" s="398"/>
      <c r="G24" s="398"/>
      <c r="H24" s="174"/>
      <c r="I24" s="173">
        <v>0.05</v>
      </c>
      <c r="J24" s="173">
        <v>0.2</v>
      </c>
      <c r="K24" s="173">
        <v>0.1</v>
      </c>
      <c r="L24" s="173">
        <v>0.05</v>
      </c>
      <c r="M24" s="173">
        <v>0.02</v>
      </c>
      <c r="N24" s="173">
        <v>0.02</v>
      </c>
      <c r="O24" s="173">
        <v>0.02</v>
      </c>
      <c r="P24" s="173">
        <v>0.05</v>
      </c>
      <c r="Q24" s="173">
        <v>0.05</v>
      </c>
      <c r="R24" s="173">
        <v>0.05</v>
      </c>
      <c r="S24" s="173">
        <v>0.05</v>
      </c>
      <c r="T24" s="173">
        <v>0.09</v>
      </c>
      <c r="U24" s="173">
        <v>0.05</v>
      </c>
      <c r="V24" s="173">
        <v>0.2</v>
      </c>
      <c r="W24" s="357">
        <f t="shared" si="6"/>
        <v>1.0000000000000002</v>
      </c>
      <c r="X24" s="358">
        <f t="shared" si="5"/>
        <v>1.0000000000000002</v>
      </c>
    </row>
    <row r="25" spans="1:24" s="22" customFormat="1" ht="21" customHeight="1" x14ac:dyDescent="0.25">
      <c r="A25" s="1006"/>
      <c r="B25" s="1000"/>
      <c r="C25" s="1002"/>
      <c r="D25" s="1027"/>
      <c r="E25" s="399"/>
      <c r="F25" s="399"/>
      <c r="G25" s="399"/>
      <c r="H25" s="174"/>
      <c r="I25" s="172">
        <f t="shared" ref="I25:R25" si="7">I24*$D$24</f>
        <v>0</v>
      </c>
      <c r="J25" s="172">
        <f t="shared" si="7"/>
        <v>0</v>
      </c>
      <c r="K25" s="172">
        <f t="shared" si="7"/>
        <v>0</v>
      </c>
      <c r="L25" s="172">
        <f t="shared" si="7"/>
        <v>0</v>
      </c>
      <c r="M25" s="172">
        <f t="shared" si="7"/>
        <v>0</v>
      </c>
      <c r="N25" s="172">
        <f t="shared" si="7"/>
        <v>0</v>
      </c>
      <c r="O25" s="172">
        <f t="shared" si="7"/>
        <v>0</v>
      </c>
      <c r="P25" s="172">
        <f t="shared" si="7"/>
        <v>0</v>
      </c>
      <c r="Q25" s="172">
        <f t="shared" si="7"/>
        <v>0</v>
      </c>
      <c r="R25" s="172">
        <f t="shared" si="7"/>
        <v>0</v>
      </c>
      <c r="S25" s="172">
        <f>S24*$D$24</f>
        <v>0</v>
      </c>
      <c r="T25" s="172">
        <f>T24*$D$24</f>
        <v>0</v>
      </c>
      <c r="U25" s="172">
        <f>U24*$D$24</f>
        <v>0</v>
      </c>
      <c r="V25" s="172">
        <f>V24*$D$24</f>
        <v>0</v>
      </c>
      <c r="W25" s="357">
        <f t="shared" si="6"/>
        <v>0</v>
      </c>
      <c r="X25" s="358">
        <f t="shared" si="5"/>
        <v>0</v>
      </c>
    </row>
    <row r="26" spans="1:24" s="22" customFormat="1" ht="15" customHeight="1" x14ac:dyDescent="0.2">
      <c r="A26" s="997" t="s">
        <v>760</v>
      </c>
      <c r="B26" s="999" t="str">
        <f>Resumo!B20</f>
        <v>ALVENARIAS, VEDAÇÕES E DIVISÓRIAS</v>
      </c>
      <c r="C26" s="1001" t="e">
        <f>D26/$D$71</f>
        <v>#DIV/0!</v>
      </c>
      <c r="D26" s="1003">
        <f>Resumo!G20</f>
        <v>0</v>
      </c>
      <c r="E26" s="396"/>
      <c r="F26" s="396"/>
      <c r="G26" s="396"/>
      <c r="H26" s="174"/>
      <c r="I26" s="174"/>
      <c r="J26" s="174"/>
      <c r="K26" s="174"/>
      <c r="L26" s="173">
        <v>0.17</v>
      </c>
      <c r="M26" s="173">
        <v>0.1</v>
      </c>
      <c r="N26" s="173">
        <v>0.1</v>
      </c>
      <c r="O26" s="173">
        <v>0.1</v>
      </c>
      <c r="P26" s="173">
        <v>0.2</v>
      </c>
      <c r="Q26" s="173">
        <v>0.05</v>
      </c>
      <c r="R26" s="173">
        <v>0.05</v>
      </c>
      <c r="S26" s="173">
        <v>0.06</v>
      </c>
      <c r="T26" s="173">
        <v>0.1</v>
      </c>
      <c r="U26" s="173">
        <v>0.02</v>
      </c>
      <c r="V26" s="173">
        <v>0.05</v>
      </c>
      <c r="W26" s="357">
        <f t="shared" si="6"/>
        <v>1</v>
      </c>
      <c r="X26" s="358">
        <f t="shared" si="5"/>
        <v>1</v>
      </c>
    </row>
    <row r="27" spans="1:24" s="22" customFormat="1" ht="15" customHeight="1" x14ac:dyDescent="0.25">
      <c r="A27" s="998"/>
      <c r="B27" s="1000"/>
      <c r="C27" s="1002"/>
      <c r="D27" s="1004"/>
      <c r="E27" s="397"/>
      <c r="F27" s="397"/>
      <c r="G27" s="397"/>
      <c r="H27" s="174"/>
      <c r="I27" s="174"/>
      <c r="J27" s="172">
        <f t="shared" ref="J27:R27" si="8">J26*$D$26</f>
        <v>0</v>
      </c>
      <c r="K27" s="172">
        <f t="shared" si="8"/>
        <v>0</v>
      </c>
      <c r="L27" s="172">
        <f t="shared" si="8"/>
        <v>0</v>
      </c>
      <c r="M27" s="172">
        <f t="shared" si="8"/>
        <v>0</v>
      </c>
      <c r="N27" s="172">
        <f t="shared" si="8"/>
        <v>0</v>
      </c>
      <c r="O27" s="172">
        <f t="shared" si="8"/>
        <v>0</v>
      </c>
      <c r="P27" s="172">
        <f t="shared" si="8"/>
        <v>0</v>
      </c>
      <c r="Q27" s="172">
        <f t="shared" si="8"/>
        <v>0</v>
      </c>
      <c r="R27" s="172">
        <f t="shared" si="8"/>
        <v>0</v>
      </c>
      <c r="S27" s="172">
        <f>S26*$D$26</f>
        <v>0</v>
      </c>
      <c r="T27" s="172">
        <f>T26*$D$26</f>
        <v>0</v>
      </c>
      <c r="U27" s="172">
        <f>U26*$D$26</f>
        <v>0</v>
      </c>
      <c r="V27" s="172">
        <f>V26*$D$26</f>
        <v>0</v>
      </c>
      <c r="W27" s="357">
        <f t="shared" si="6"/>
        <v>0</v>
      </c>
      <c r="X27" s="358">
        <f t="shared" si="5"/>
        <v>0</v>
      </c>
    </row>
    <row r="28" spans="1:24" s="22" customFormat="1" ht="15" customHeight="1" x14ac:dyDescent="0.2">
      <c r="A28" s="1005">
        <v>10</v>
      </c>
      <c r="B28" s="999" t="str">
        <f>Resumo!B21</f>
        <v>ESQUADRIAS</v>
      </c>
      <c r="C28" s="1001" t="e">
        <f>D28/$D$71</f>
        <v>#DIV/0!</v>
      </c>
      <c r="D28" s="1003">
        <f>Resumo!G21</f>
        <v>0</v>
      </c>
      <c r="E28" s="396"/>
      <c r="F28" s="396"/>
      <c r="G28" s="396"/>
      <c r="H28" s="174"/>
      <c r="I28" s="174"/>
      <c r="J28" s="173">
        <v>2.5000000000000001E-2</v>
      </c>
      <c r="K28" s="173">
        <v>2.5000000000000001E-2</v>
      </c>
      <c r="L28" s="173">
        <v>0.15</v>
      </c>
      <c r="M28" s="173">
        <v>0.05</v>
      </c>
      <c r="N28" s="173">
        <v>0.05</v>
      </c>
      <c r="O28" s="173">
        <v>0.05</v>
      </c>
      <c r="P28" s="173">
        <v>0.1</v>
      </c>
      <c r="Q28" s="173">
        <v>0.1</v>
      </c>
      <c r="R28" s="173">
        <v>0.1</v>
      </c>
      <c r="S28" s="173">
        <v>0.15</v>
      </c>
      <c r="T28" s="173">
        <v>0.05</v>
      </c>
      <c r="U28" s="173">
        <v>0.05</v>
      </c>
      <c r="V28" s="173">
        <v>0.1</v>
      </c>
      <c r="W28" s="357">
        <f t="shared" si="6"/>
        <v>1</v>
      </c>
      <c r="X28" s="358">
        <f t="shared" si="5"/>
        <v>1</v>
      </c>
    </row>
    <row r="29" spans="1:24" s="22" customFormat="1" ht="15" customHeight="1" x14ac:dyDescent="0.25">
      <c r="A29" s="1006"/>
      <c r="B29" s="1000"/>
      <c r="C29" s="1002"/>
      <c r="D29" s="1004"/>
      <c r="E29" s="397"/>
      <c r="F29" s="397"/>
      <c r="G29" s="397"/>
      <c r="H29" s="174"/>
      <c r="I29" s="174"/>
      <c r="J29" s="172">
        <f t="shared" ref="J29:R29" si="9">J28*$D$28</f>
        <v>0</v>
      </c>
      <c r="K29" s="172">
        <f t="shared" si="9"/>
        <v>0</v>
      </c>
      <c r="L29" s="172">
        <f t="shared" si="9"/>
        <v>0</v>
      </c>
      <c r="M29" s="172">
        <f t="shared" si="9"/>
        <v>0</v>
      </c>
      <c r="N29" s="172">
        <f t="shared" si="9"/>
        <v>0</v>
      </c>
      <c r="O29" s="172">
        <f t="shared" si="9"/>
        <v>0</v>
      </c>
      <c r="P29" s="172">
        <f t="shared" si="9"/>
        <v>0</v>
      </c>
      <c r="Q29" s="172">
        <f t="shared" si="9"/>
        <v>0</v>
      </c>
      <c r="R29" s="172">
        <f t="shared" si="9"/>
        <v>0</v>
      </c>
      <c r="S29" s="172">
        <f>S28*$D$28</f>
        <v>0</v>
      </c>
      <c r="T29" s="172">
        <f>T28*$D$28</f>
        <v>0</v>
      </c>
      <c r="U29" s="172">
        <f>U28*$D$28</f>
        <v>0</v>
      </c>
      <c r="V29" s="172">
        <f>V28*$D$28</f>
        <v>0</v>
      </c>
      <c r="W29" s="357">
        <f t="shared" si="6"/>
        <v>0</v>
      </c>
      <c r="X29" s="358">
        <f t="shared" si="5"/>
        <v>0</v>
      </c>
    </row>
    <row r="30" spans="1:24" s="22" customFormat="1" ht="15" customHeight="1" x14ac:dyDescent="0.2">
      <c r="A30" s="997" t="s">
        <v>761</v>
      </c>
      <c r="B30" s="999" t="str">
        <f>Resumo!B22</f>
        <v>COBERTURA E PROTEÇÕES</v>
      </c>
      <c r="C30" s="1001" t="e">
        <f>D30/$D$71</f>
        <v>#DIV/0!</v>
      </c>
      <c r="D30" s="1003">
        <f>Resumo!G22</f>
        <v>0</v>
      </c>
      <c r="E30" s="396"/>
      <c r="F30" s="396"/>
      <c r="G30" s="396"/>
      <c r="H30" s="174"/>
      <c r="I30" s="174"/>
      <c r="J30" s="174"/>
      <c r="K30" s="173">
        <v>0.15</v>
      </c>
      <c r="L30" s="173">
        <v>0.1</v>
      </c>
      <c r="M30" s="173">
        <v>0.05</v>
      </c>
      <c r="N30" s="173">
        <v>0.05</v>
      </c>
      <c r="O30" s="173">
        <v>0.05</v>
      </c>
      <c r="P30" s="173">
        <v>0.05</v>
      </c>
      <c r="Q30" s="173">
        <v>0.05</v>
      </c>
      <c r="R30" s="173">
        <v>0.05</v>
      </c>
      <c r="S30" s="173">
        <v>0.25</v>
      </c>
      <c r="T30" s="173">
        <v>0.05</v>
      </c>
      <c r="U30" s="173">
        <v>0.05</v>
      </c>
      <c r="V30" s="173">
        <v>0.1</v>
      </c>
      <c r="W30" s="357">
        <f t="shared" si="6"/>
        <v>1</v>
      </c>
      <c r="X30" s="358">
        <f t="shared" si="5"/>
        <v>1</v>
      </c>
    </row>
    <row r="31" spans="1:24" s="22" customFormat="1" ht="15" customHeight="1" x14ac:dyDescent="0.25">
      <c r="A31" s="998"/>
      <c r="B31" s="1000"/>
      <c r="C31" s="1002"/>
      <c r="D31" s="1004"/>
      <c r="E31" s="397"/>
      <c r="F31" s="397"/>
      <c r="G31" s="397"/>
      <c r="H31" s="174"/>
      <c r="I31" s="172">
        <f t="shared" ref="I31:R31" si="10">I30*$D$30</f>
        <v>0</v>
      </c>
      <c r="J31" s="172">
        <f t="shared" si="10"/>
        <v>0</v>
      </c>
      <c r="K31" s="172">
        <f t="shared" si="10"/>
        <v>0</v>
      </c>
      <c r="L31" s="172">
        <f t="shared" si="10"/>
        <v>0</v>
      </c>
      <c r="M31" s="172">
        <f t="shared" si="10"/>
        <v>0</v>
      </c>
      <c r="N31" s="172">
        <f t="shared" si="10"/>
        <v>0</v>
      </c>
      <c r="O31" s="172">
        <f t="shared" si="10"/>
        <v>0</v>
      </c>
      <c r="P31" s="172">
        <f t="shared" si="10"/>
        <v>0</v>
      </c>
      <c r="Q31" s="172">
        <f t="shared" si="10"/>
        <v>0</v>
      </c>
      <c r="R31" s="172">
        <f t="shared" si="10"/>
        <v>0</v>
      </c>
      <c r="S31" s="172">
        <f>S30*$D$30</f>
        <v>0</v>
      </c>
      <c r="T31" s="172">
        <f>T30*$D$30</f>
        <v>0</v>
      </c>
      <c r="U31" s="172">
        <f>U30*$D$30</f>
        <v>0</v>
      </c>
      <c r="V31" s="172">
        <f>V30*$D$30</f>
        <v>0</v>
      </c>
      <c r="W31" s="357">
        <f t="shared" si="6"/>
        <v>0</v>
      </c>
      <c r="X31" s="358">
        <f t="shared" si="5"/>
        <v>0</v>
      </c>
    </row>
    <row r="32" spans="1:24" s="22" customFormat="1" ht="15" customHeight="1" x14ac:dyDescent="0.2">
      <c r="A32" s="1005">
        <v>12</v>
      </c>
      <c r="B32" s="999" t="str">
        <f>Resumo!B23</f>
        <v>REVESTIMENTO</v>
      </c>
      <c r="C32" s="1001" t="e">
        <f>D32/$D$71</f>
        <v>#DIV/0!</v>
      </c>
      <c r="D32" s="1003">
        <f>Resumo!G23</f>
        <v>0</v>
      </c>
      <c r="E32" s="396"/>
      <c r="F32" s="396"/>
      <c r="G32" s="396"/>
      <c r="H32" s="174"/>
      <c r="I32" s="174"/>
      <c r="J32" s="174"/>
      <c r="K32" s="173">
        <v>0.05</v>
      </c>
      <c r="L32" s="173">
        <v>0.15</v>
      </c>
      <c r="M32" s="173"/>
      <c r="N32" s="173"/>
      <c r="O32" s="173"/>
      <c r="P32" s="173">
        <v>0.15</v>
      </c>
      <c r="Q32" s="173">
        <v>0.2</v>
      </c>
      <c r="R32" s="173">
        <v>0.2</v>
      </c>
      <c r="S32" s="173">
        <v>0.15</v>
      </c>
      <c r="T32" s="173">
        <v>0.05</v>
      </c>
      <c r="U32" s="173">
        <v>0.05</v>
      </c>
      <c r="V32" s="174"/>
      <c r="W32" s="357">
        <f t="shared" si="6"/>
        <v>1</v>
      </c>
      <c r="X32" s="358">
        <f t="shared" si="5"/>
        <v>1</v>
      </c>
    </row>
    <row r="33" spans="1:24" s="22" customFormat="1" ht="15" customHeight="1" x14ac:dyDescent="0.25">
      <c r="A33" s="1006"/>
      <c r="B33" s="1000"/>
      <c r="C33" s="1002"/>
      <c r="D33" s="1004"/>
      <c r="E33" s="397"/>
      <c r="F33" s="397"/>
      <c r="G33" s="397"/>
      <c r="H33" s="174"/>
      <c r="I33" s="172">
        <f t="shared" ref="I33:R33" si="11">I32*$D$32</f>
        <v>0</v>
      </c>
      <c r="J33" s="172">
        <f t="shared" si="11"/>
        <v>0</v>
      </c>
      <c r="K33" s="172">
        <f t="shared" si="11"/>
        <v>0</v>
      </c>
      <c r="L33" s="172">
        <f t="shared" si="11"/>
        <v>0</v>
      </c>
      <c r="M33" s="172">
        <f t="shared" si="11"/>
        <v>0</v>
      </c>
      <c r="N33" s="172">
        <f t="shared" si="11"/>
        <v>0</v>
      </c>
      <c r="O33" s="172">
        <f t="shared" si="11"/>
        <v>0</v>
      </c>
      <c r="P33" s="172">
        <f t="shared" si="11"/>
        <v>0</v>
      </c>
      <c r="Q33" s="172">
        <f t="shared" si="11"/>
        <v>0</v>
      </c>
      <c r="R33" s="172">
        <f t="shared" si="11"/>
        <v>0</v>
      </c>
      <c r="S33" s="172">
        <f>S32*$D$32</f>
        <v>0</v>
      </c>
      <c r="T33" s="172">
        <f>T32*$D$32</f>
        <v>0</v>
      </c>
      <c r="U33" s="172">
        <f>U32*$D$32</f>
        <v>0</v>
      </c>
      <c r="V33" s="172">
        <f>V32*$D$32</f>
        <v>0</v>
      </c>
      <c r="W33" s="357">
        <f t="shared" si="6"/>
        <v>0</v>
      </c>
      <c r="X33" s="358">
        <f t="shared" si="5"/>
        <v>0</v>
      </c>
    </row>
    <row r="34" spans="1:24" s="22" customFormat="1" ht="15" customHeight="1" x14ac:dyDescent="0.2">
      <c r="A34" s="997" t="s">
        <v>762</v>
      </c>
      <c r="B34" s="999" t="str">
        <f>Resumo!B24</f>
        <v>PAVIMENTAÇÃO</v>
      </c>
      <c r="C34" s="1001" t="e">
        <f>D34/$D$71</f>
        <v>#DIV/0!</v>
      </c>
      <c r="D34" s="1003">
        <f>Resumo!G24</f>
        <v>0</v>
      </c>
      <c r="E34" s="396"/>
      <c r="F34" s="396"/>
      <c r="G34" s="396"/>
      <c r="H34" s="174"/>
      <c r="I34" s="174"/>
      <c r="J34" s="174"/>
      <c r="K34" s="174"/>
      <c r="L34" s="173">
        <v>0.1</v>
      </c>
      <c r="M34" s="173">
        <v>0.1</v>
      </c>
      <c r="N34" s="173">
        <v>0.05</v>
      </c>
      <c r="O34" s="173">
        <v>0.05</v>
      </c>
      <c r="P34" s="173">
        <v>0.1</v>
      </c>
      <c r="Q34" s="173">
        <v>0.1</v>
      </c>
      <c r="R34" s="173">
        <v>0.1</v>
      </c>
      <c r="S34" s="173">
        <v>0.1</v>
      </c>
      <c r="T34" s="173">
        <v>0.1</v>
      </c>
      <c r="U34" s="173">
        <v>0.1</v>
      </c>
      <c r="V34" s="173">
        <v>0.1</v>
      </c>
      <c r="W34" s="357">
        <f t="shared" si="6"/>
        <v>0.99999999999999989</v>
      </c>
      <c r="X34" s="358">
        <f t="shared" si="5"/>
        <v>0.99999999999999989</v>
      </c>
    </row>
    <row r="35" spans="1:24" s="22" customFormat="1" ht="15" customHeight="1" x14ac:dyDescent="0.25">
      <c r="A35" s="998"/>
      <c r="B35" s="1000"/>
      <c r="C35" s="1002"/>
      <c r="D35" s="1004"/>
      <c r="E35" s="397"/>
      <c r="F35" s="397"/>
      <c r="G35" s="397"/>
      <c r="H35" s="174"/>
      <c r="I35" s="172">
        <f>I34*$D$34</f>
        <v>0</v>
      </c>
      <c r="J35" s="172">
        <f t="shared" ref="J35:R35" si="12">J34*$D$34</f>
        <v>0</v>
      </c>
      <c r="K35" s="172">
        <f t="shared" si="12"/>
        <v>0</v>
      </c>
      <c r="L35" s="172">
        <f t="shared" si="12"/>
        <v>0</v>
      </c>
      <c r="M35" s="172">
        <f t="shared" si="12"/>
        <v>0</v>
      </c>
      <c r="N35" s="172">
        <f t="shared" si="12"/>
        <v>0</v>
      </c>
      <c r="O35" s="172">
        <f t="shared" si="12"/>
        <v>0</v>
      </c>
      <c r="P35" s="172">
        <f t="shared" si="12"/>
        <v>0</v>
      </c>
      <c r="Q35" s="172">
        <f t="shared" si="12"/>
        <v>0</v>
      </c>
      <c r="R35" s="172">
        <f t="shared" si="12"/>
        <v>0</v>
      </c>
      <c r="S35" s="172">
        <f>S34*$D$34</f>
        <v>0</v>
      </c>
      <c r="T35" s="172">
        <f>T34*$D$34</f>
        <v>0</v>
      </c>
      <c r="U35" s="172">
        <f>U34*$D$34</f>
        <v>0</v>
      </c>
      <c r="V35" s="172">
        <f>V34*$D$34</f>
        <v>0</v>
      </c>
      <c r="W35" s="357">
        <f t="shared" si="6"/>
        <v>0</v>
      </c>
      <c r="X35" s="358">
        <f t="shared" si="5"/>
        <v>0</v>
      </c>
    </row>
    <row r="36" spans="1:24" s="22" customFormat="1" ht="15" customHeight="1" x14ac:dyDescent="0.25">
      <c r="A36" s="1005">
        <v>13</v>
      </c>
      <c r="B36" s="999" t="str">
        <f>Resumo!B25</f>
        <v>FORRO</v>
      </c>
      <c r="C36" s="1001" t="e">
        <f t="shared" ref="C36" si="13">D36/$D$71</f>
        <v>#DIV/0!</v>
      </c>
      <c r="D36" s="1003">
        <f>Resumo!G25</f>
        <v>0</v>
      </c>
      <c r="E36" s="405"/>
      <c r="F36" s="405"/>
      <c r="G36" s="405"/>
      <c r="H36" s="174"/>
      <c r="I36" s="172"/>
      <c r="J36" s="172"/>
      <c r="K36" s="172"/>
      <c r="L36" s="172"/>
      <c r="M36" s="172"/>
      <c r="N36" s="172"/>
      <c r="O36" s="172"/>
      <c r="P36" s="172"/>
      <c r="Q36" s="172"/>
      <c r="R36" s="172"/>
      <c r="S36" s="173">
        <v>0.2</v>
      </c>
      <c r="T36" s="173">
        <v>0.3</v>
      </c>
      <c r="U36" s="173">
        <v>0.3</v>
      </c>
      <c r="V36" s="173">
        <v>0.2</v>
      </c>
      <c r="W36" s="357">
        <f t="shared" si="6"/>
        <v>1</v>
      </c>
      <c r="X36" s="358"/>
    </row>
    <row r="37" spans="1:24" s="22" customFormat="1" ht="15" customHeight="1" x14ac:dyDescent="0.25">
      <c r="A37" s="1006"/>
      <c r="B37" s="1000"/>
      <c r="C37" s="1002"/>
      <c r="D37" s="1004"/>
      <c r="E37" s="405"/>
      <c r="F37" s="405"/>
      <c r="G37" s="405"/>
      <c r="H37" s="174"/>
      <c r="I37" s="172"/>
      <c r="J37" s="172"/>
      <c r="K37" s="172"/>
      <c r="L37" s="172"/>
      <c r="M37" s="172"/>
      <c r="N37" s="172"/>
      <c r="O37" s="172"/>
      <c r="P37" s="172"/>
      <c r="Q37" s="172"/>
      <c r="R37" s="172"/>
      <c r="S37" s="172">
        <f>S36*$D$36</f>
        <v>0</v>
      </c>
      <c r="T37" s="172">
        <f t="shared" ref="T37:V37" si="14">T36*$D$36</f>
        <v>0</v>
      </c>
      <c r="U37" s="172">
        <f t="shared" si="14"/>
        <v>0</v>
      </c>
      <c r="V37" s="172">
        <f t="shared" si="14"/>
        <v>0</v>
      </c>
      <c r="W37" s="357">
        <f t="shared" si="6"/>
        <v>0</v>
      </c>
      <c r="X37" s="358"/>
    </row>
    <row r="38" spans="1:24" s="22" customFormat="1" ht="15" customHeight="1" x14ac:dyDescent="0.2">
      <c r="A38" s="997" t="s">
        <v>2504</v>
      </c>
      <c r="B38" s="999" t="str">
        <f>Resumo!B26</f>
        <v>PINTURA</v>
      </c>
      <c r="C38" s="1001" t="e">
        <f t="shared" ref="C38" si="15">D38/$D$71</f>
        <v>#DIV/0!</v>
      </c>
      <c r="D38" s="1003">
        <f>Resumo!G26</f>
        <v>0</v>
      </c>
      <c r="E38" s="396"/>
      <c r="F38" s="396"/>
      <c r="G38" s="396"/>
      <c r="H38" s="174"/>
      <c r="I38" s="174"/>
      <c r="J38" s="174"/>
      <c r="K38" s="174"/>
      <c r="L38" s="174"/>
      <c r="M38" s="174"/>
      <c r="N38" s="174"/>
      <c r="O38" s="174"/>
      <c r="P38" s="174"/>
      <c r="Q38" s="173">
        <v>0.2</v>
      </c>
      <c r="R38" s="173">
        <v>0.2</v>
      </c>
      <c r="S38" s="173">
        <v>0.1</v>
      </c>
      <c r="T38" s="173">
        <v>0.1</v>
      </c>
      <c r="U38" s="173">
        <v>0.08</v>
      </c>
      <c r="V38" s="173">
        <v>0.32</v>
      </c>
      <c r="W38" s="357">
        <f t="shared" si="6"/>
        <v>1</v>
      </c>
      <c r="X38" s="358">
        <f>W38-D35</f>
        <v>1</v>
      </c>
    </row>
    <row r="39" spans="1:24" s="22" customFormat="1" ht="15" customHeight="1" x14ac:dyDescent="0.25">
      <c r="A39" s="998"/>
      <c r="B39" s="1000"/>
      <c r="C39" s="1002"/>
      <c r="D39" s="1004"/>
      <c r="E39" s="397"/>
      <c r="F39" s="397"/>
      <c r="G39" s="397"/>
      <c r="H39" s="174"/>
      <c r="I39" s="174"/>
      <c r="J39" s="172">
        <f t="shared" ref="J39:R39" si="16">J38*$D$38</f>
        <v>0</v>
      </c>
      <c r="K39" s="172">
        <f t="shared" si="16"/>
        <v>0</v>
      </c>
      <c r="L39" s="172">
        <f t="shared" si="16"/>
        <v>0</v>
      </c>
      <c r="M39" s="172"/>
      <c r="N39" s="172"/>
      <c r="O39" s="172"/>
      <c r="P39" s="172">
        <f t="shared" si="16"/>
        <v>0</v>
      </c>
      <c r="Q39" s="172">
        <f t="shared" si="16"/>
        <v>0</v>
      </c>
      <c r="R39" s="172">
        <f t="shared" si="16"/>
        <v>0</v>
      </c>
      <c r="S39" s="172">
        <f>S38*$D$38</f>
        <v>0</v>
      </c>
      <c r="T39" s="172">
        <f>T38*$D$38</f>
        <v>0</v>
      </c>
      <c r="U39" s="172">
        <f>U38*$D$38</f>
        <v>0</v>
      </c>
      <c r="V39" s="172">
        <f>V38*$D$38</f>
        <v>0</v>
      </c>
      <c r="W39" s="357">
        <f t="shared" si="6"/>
        <v>0</v>
      </c>
      <c r="X39" s="358">
        <f t="shared" ref="X39:X50" si="17">W39-D38</f>
        <v>0</v>
      </c>
    </row>
    <row r="40" spans="1:24" s="22" customFormat="1" ht="15" customHeight="1" x14ac:dyDescent="0.2">
      <c r="A40" s="1005">
        <v>14</v>
      </c>
      <c r="B40" s="999" t="str">
        <f>Resumo!B27</f>
        <v>VIDROS</v>
      </c>
      <c r="C40" s="1001" t="e">
        <f t="shared" ref="C40" si="18">D40/$D$71</f>
        <v>#DIV/0!</v>
      </c>
      <c r="D40" s="1003">
        <f>Resumo!G27</f>
        <v>0</v>
      </c>
      <c r="E40" s="396"/>
      <c r="F40" s="396"/>
      <c r="G40" s="396"/>
      <c r="H40" s="174"/>
      <c r="I40" s="174"/>
      <c r="J40" s="174"/>
      <c r="K40" s="174"/>
      <c r="L40" s="174"/>
      <c r="M40" s="174"/>
      <c r="N40" s="174"/>
      <c r="O40" s="174"/>
      <c r="P40" s="174"/>
      <c r="Q40" s="174"/>
      <c r="R40" s="174"/>
      <c r="S40" s="173">
        <v>0.1</v>
      </c>
      <c r="T40" s="173">
        <v>0.3</v>
      </c>
      <c r="U40" s="173">
        <v>0.5</v>
      </c>
      <c r="V40" s="173">
        <v>0.1</v>
      </c>
      <c r="W40" s="357">
        <f t="shared" si="6"/>
        <v>1</v>
      </c>
      <c r="X40" s="358">
        <f t="shared" si="17"/>
        <v>1</v>
      </c>
    </row>
    <row r="41" spans="1:24" s="22" customFormat="1" ht="15" customHeight="1" x14ac:dyDescent="0.25">
      <c r="A41" s="1006"/>
      <c r="B41" s="1000"/>
      <c r="C41" s="1002"/>
      <c r="D41" s="1004"/>
      <c r="E41" s="397"/>
      <c r="F41" s="397"/>
      <c r="G41" s="397"/>
      <c r="H41" s="174"/>
      <c r="I41" s="174"/>
      <c r="J41" s="174"/>
      <c r="K41" s="174"/>
      <c r="L41" s="174"/>
      <c r="M41" s="174"/>
      <c r="N41" s="174"/>
      <c r="O41" s="174"/>
      <c r="P41" s="172">
        <f t="shared" ref="P41:V41" si="19">P40*$D$40</f>
        <v>0</v>
      </c>
      <c r="Q41" s="172">
        <f t="shared" si="19"/>
        <v>0</v>
      </c>
      <c r="R41" s="172">
        <f t="shared" si="19"/>
        <v>0</v>
      </c>
      <c r="S41" s="172">
        <f t="shared" si="19"/>
        <v>0</v>
      </c>
      <c r="T41" s="172">
        <f t="shared" si="19"/>
        <v>0</v>
      </c>
      <c r="U41" s="172">
        <f t="shared" si="19"/>
        <v>0</v>
      </c>
      <c r="V41" s="172">
        <f t="shared" si="19"/>
        <v>0</v>
      </c>
      <c r="W41" s="357">
        <f t="shared" si="6"/>
        <v>0</v>
      </c>
      <c r="X41" s="358">
        <f t="shared" si="17"/>
        <v>0</v>
      </c>
    </row>
    <row r="42" spans="1:24" s="22" customFormat="1" ht="15" customHeight="1" x14ac:dyDescent="0.2">
      <c r="A42" s="997" t="s">
        <v>763</v>
      </c>
      <c r="B42" s="999" t="str">
        <f>Resumo!B28</f>
        <v>INSTALAÇÕES HIDROSSANITÁRIAS</v>
      </c>
      <c r="C42" s="1001" t="e">
        <f t="shared" ref="C42" si="20">D42/$D$71</f>
        <v>#DIV/0!</v>
      </c>
      <c r="D42" s="1003">
        <f>Resumo!G28</f>
        <v>0</v>
      </c>
      <c r="E42" s="396"/>
      <c r="F42" s="396"/>
      <c r="G42" s="396"/>
      <c r="H42" s="174"/>
      <c r="I42" s="174"/>
      <c r="J42" s="174"/>
      <c r="K42" s="173">
        <v>0.2</v>
      </c>
      <c r="L42" s="173">
        <v>0.1</v>
      </c>
      <c r="M42" s="173">
        <v>0.1</v>
      </c>
      <c r="N42" s="173">
        <v>0.05</v>
      </c>
      <c r="O42" s="173">
        <v>0.05</v>
      </c>
      <c r="P42" s="173">
        <v>0.05</v>
      </c>
      <c r="Q42" s="173">
        <v>0.05</v>
      </c>
      <c r="R42" s="173">
        <v>0.1</v>
      </c>
      <c r="S42" s="173">
        <v>0.2</v>
      </c>
      <c r="T42" s="173">
        <v>0.05</v>
      </c>
      <c r="U42" s="173">
        <v>0.05</v>
      </c>
      <c r="V42" s="174"/>
      <c r="W42" s="357">
        <f t="shared" si="6"/>
        <v>1.0000000000000002</v>
      </c>
      <c r="X42" s="358">
        <f t="shared" si="17"/>
        <v>1.0000000000000002</v>
      </c>
    </row>
    <row r="43" spans="1:24" s="22" customFormat="1" ht="15" customHeight="1" x14ac:dyDescent="0.25">
      <c r="A43" s="998"/>
      <c r="B43" s="1000"/>
      <c r="C43" s="1002"/>
      <c r="D43" s="1004"/>
      <c r="E43" s="397"/>
      <c r="F43" s="397"/>
      <c r="G43" s="397"/>
      <c r="H43" s="174"/>
      <c r="I43" s="172">
        <f t="shared" ref="I43:R43" si="21">I42*$D$42</f>
        <v>0</v>
      </c>
      <c r="J43" s="172">
        <f t="shared" si="21"/>
        <v>0</v>
      </c>
      <c r="K43" s="172">
        <f t="shared" si="21"/>
        <v>0</v>
      </c>
      <c r="L43" s="172">
        <f t="shared" si="21"/>
        <v>0</v>
      </c>
      <c r="M43" s="172">
        <f t="shared" si="21"/>
        <v>0</v>
      </c>
      <c r="N43" s="172">
        <f t="shared" si="21"/>
        <v>0</v>
      </c>
      <c r="O43" s="172">
        <f t="shared" si="21"/>
        <v>0</v>
      </c>
      <c r="P43" s="172">
        <f t="shared" si="21"/>
        <v>0</v>
      </c>
      <c r="Q43" s="172">
        <f t="shared" si="21"/>
        <v>0</v>
      </c>
      <c r="R43" s="172">
        <f t="shared" si="21"/>
        <v>0</v>
      </c>
      <c r="S43" s="172">
        <f>S42*$D$42</f>
        <v>0</v>
      </c>
      <c r="T43" s="172">
        <f>T42*$D$42</f>
        <v>0</v>
      </c>
      <c r="U43" s="172">
        <f>U42*$D$42</f>
        <v>0</v>
      </c>
      <c r="V43" s="172">
        <f>V42*$D$42</f>
        <v>0</v>
      </c>
      <c r="W43" s="357">
        <f t="shared" si="6"/>
        <v>0</v>
      </c>
      <c r="X43" s="358">
        <f t="shared" si="17"/>
        <v>0</v>
      </c>
    </row>
    <row r="44" spans="1:24" s="22" customFormat="1" ht="15" customHeight="1" x14ac:dyDescent="0.25">
      <c r="A44" s="1005">
        <v>18</v>
      </c>
      <c r="B44" s="999" t="str">
        <f>Resumo!B29</f>
        <v>INSTALAÇÕES DE COMBATE A INCÊNDIO</v>
      </c>
      <c r="C44" s="1001" t="e">
        <f t="shared" ref="C44" si="22">D44/$D$71</f>
        <v>#DIV/0!</v>
      </c>
      <c r="D44" s="1003">
        <f>Resumo!G29</f>
        <v>0</v>
      </c>
      <c r="E44" s="396"/>
      <c r="F44" s="396"/>
      <c r="G44" s="396"/>
      <c r="H44" s="174"/>
      <c r="I44" s="172"/>
      <c r="J44" s="172"/>
      <c r="K44" s="172"/>
      <c r="L44" s="174"/>
      <c r="M44" s="174"/>
      <c r="N44" s="174"/>
      <c r="O44" s="174"/>
      <c r="P44" s="173">
        <v>0.2</v>
      </c>
      <c r="Q44" s="173">
        <v>0.2</v>
      </c>
      <c r="R44" s="173">
        <v>0.2</v>
      </c>
      <c r="S44" s="173">
        <v>0.1</v>
      </c>
      <c r="T44" s="173">
        <v>0.1</v>
      </c>
      <c r="U44" s="173">
        <v>0.1</v>
      </c>
      <c r="V44" s="173">
        <v>0.1</v>
      </c>
      <c r="W44" s="357">
        <f t="shared" si="6"/>
        <v>1</v>
      </c>
      <c r="X44" s="358">
        <f t="shared" si="17"/>
        <v>1</v>
      </c>
    </row>
    <row r="45" spans="1:24" s="22" customFormat="1" ht="15" customHeight="1" x14ac:dyDescent="0.25">
      <c r="A45" s="1006"/>
      <c r="B45" s="1000"/>
      <c r="C45" s="1002"/>
      <c r="D45" s="1004"/>
      <c r="E45" s="397"/>
      <c r="F45" s="397"/>
      <c r="G45" s="397"/>
      <c r="H45" s="174"/>
      <c r="I45" s="172"/>
      <c r="J45" s="172"/>
      <c r="K45" s="172"/>
      <c r="L45" s="172">
        <f t="shared" ref="L45:V45" si="23">L44*$D$44</f>
        <v>0</v>
      </c>
      <c r="M45" s="172"/>
      <c r="N45" s="172"/>
      <c r="O45" s="172"/>
      <c r="P45" s="172">
        <f t="shared" si="23"/>
        <v>0</v>
      </c>
      <c r="Q45" s="172">
        <f t="shared" si="23"/>
        <v>0</v>
      </c>
      <c r="R45" s="172">
        <f t="shared" si="23"/>
        <v>0</v>
      </c>
      <c r="S45" s="172">
        <f t="shared" si="23"/>
        <v>0</v>
      </c>
      <c r="T45" s="172">
        <f t="shared" si="23"/>
        <v>0</v>
      </c>
      <c r="U45" s="172">
        <f t="shared" si="23"/>
        <v>0</v>
      </c>
      <c r="V45" s="172">
        <f t="shared" si="23"/>
        <v>0</v>
      </c>
      <c r="W45" s="357">
        <f t="shared" si="6"/>
        <v>0</v>
      </c>
      <c r="X45" s="358">
        <f t="shared" si="17"/>
        <v>0</v>
      </c>
    </row>
    <row r="46" spans="1:24" s="22" customFormat="1" ht="15" customHeight="1" x14ac:dyDescent="0.2">
      <c r="A46" s="997" t="s">
        <v>764</v>
      </c>
      <c r="B46" s="999" t="str">
        <f>Resumo!B30</f>
        <v>LOUÇAS, BANCADAS,  METAIS E ACESSÓRIOS</v>
      </c>
      <c r="C46" s="1001" t="e">
        <f t="shared" ref="C46" si="24">D46/$D$71</f>
        <v>#DIV/0!</v>
      </c>
      <c r="D46" s="1003">
        <f>Resumo!G30</f>
        <v>0</v>
      </c>
      <c r="E46" s="396"/>
      <c r="F46" s="396"/>
      <c r="G46" s="396"/>
      <c r="H46" s="174"/>
      <c r="I46" s="174"/>
      <c r="J46" s="174"/>
      <c r="K46" s="174"/>
      <c r="L46" s="174"/>
      <c r="M46" s="174"/>
      <c r="N46" s="174"/>
      <c r="O46" s="174"/>
      <c r="P46" s="174"/>
      <c r="Q46" s="173">
        <v>0.2</v>
      </c>
      <c r="R46" s="173">
        <v>0.2</v>
      </c>
      <c r="S46" s="173">
        <v>0.15</v>
      </c>
      <c r="T46" s="173">
        <v>0.25</v>
      </c>
      <c r="U46" s="173">
        <v>0.1</v>
      </c>
      <c r="V46" s="173">
        <v>0.1</v>
      </c>
      <c r="W46" s="357">
        <f t="shared" si="6"/>
        <v>1</v>
      </c>
      <c r="X46" s="358">
        <f t="shared" si="17"/>
        <v>1</v>
      </c>
    </row>
    <row r="47" spans="1:24" s="22" customFormat="1" ht="15" customHeight="1" x14ac:dyDescent="0.25">
      <c r="A47" s="998"/>
      <c r="B47" s="1000"/>
      <c r="C47" s="1002"/>
      <c r="D47" s="1004"/>
      <c r="E47" s="397"/>
      <c r="F47" s="397"/>
      <c r="G47" s="397"/>
      <c r="H47" s="174"/>
      <c r="I47" s="174"/>
      <c r="J47" s="174"/>
      <c r="K47" s="174"/>
      <c r="L47" s="172">
        <f t="shared" ref="L47:V47" si="25">L46*$D$46</f>
        <v>0</v>
      </c>
      <c r="M47" s="172"/>
      <c r="N47" s="172"/>
      <c r="O47" s="172"/>
      <c r="P47" s="172">
        <f t="shared" si="25"/>
        <v>0</v>
      </c>
      <c r="Q47" s="172">
        <f t="shared" si="25"/>
        <v>0</v>
      </c>
      <c r="R47" s="172">
        <f t="shared" si="25"/>
        <v>0</v>
      </c>
      <c r="S47" s="172">
        <f t="shared" si="25"/>
        <v>0</v>
      </c>
      <c r="T47" s="172">
        <f t="shared" si="25"/>
        <v>0</v>
      </c>
      <c r="U47" s="172">
        <f t="shared" si="25"/>
        <v>0</v>
      </c>
      <c r="V47" s="172">
        <f t="shared" si="25"/>
        <v>0</v>
      </c>
      <c r="W47" s="357">
        <f t="shared" si="6"/>
        <v>0</v>
      </c>
      <c r="X47" s="358">
        <f t="shared" si="17"/>
        <v>0</v>
      </c>
    </row>
    <row r="48" spans="1:24" s="22" customFormat="1" ht="15" customHeight="1" x14ac:dyDescent="0.2">
      <c r="A48" s="1005">
        <v>20</v>
      </c>
      <c r="B48" s="999" t="str">
        <f>Resumo!B31</f>
        <v>IMPLANTAÇÃO, PASSEIOS  E PAISAGISMO</v>
      </c>
      <c r="C48" s="1001" t="e">
        <f t="shared" ref="C48" si="26">D48/$D$71</f>
        <v>#DIV/0!</v>
      </c>
      <c r="D48" s="1003">
        <f>Resumo!G31</f>
        <v>0</v>
      </c>
      <c r="E48" s="396"/>
      <c r="F48" s="396"/>
      <c r="G48" s="396"/>
      <c r="H48" s="174"/>
      <c r="I48" s="174"/>
      <c r="J48" s="174"/>
      <c r="K48" s="174"/>
      <c r="L48" s="174"/>
      <c r="M48" s="174"/>
      <c r="N48" s="174"/>
      <c r="O48" s="174"/>
      <c r="P48" s="173">
        <v>0.2</v>
      </c>
      <c r="Q48" s="173">
        <v>0.05</v>
      </c>
      <c r="R48" s="173">
        <v>0.05</v>
      </c>
      <c r="S48" s="173">
        <v>0.2</v>
      </c>
      <c r="T48" s="173">
        <v>0.2</v>
      </c>
      <c r="U48" s="173">
        <v>0.15</v>
      </c>
      <c r="V48" s="173">
        <v>0.15</v>
      </c>
      <c r="W48" s="357">
        <f t="shared" si="6"/>
        <v>1</v>
      </c>
      <c r="X48" s="358">
        <f t="shared" si="17"/>
        <v>1</v>
      </c>
    </row>
    <row r="49" spans="1:24" s="22" customFormat="1" ht="15" customHeight="1" x14ac:dyDescent="0.25">
      <c r="A49" s="1006"/>
      <c r="B49" s="1000"/>
      <c r="C49" s="1002"/>
      <c r="D49" s="1004"/>
      <c r="E49" s="397"/>
      <c r="F49" s="397"/>
      <c r="G49" s="397"/>
      <c r="H49" s="174"/>
      <c r="I49" s="172">
        <f>I48*$D$48</f>
        <v>0</v>
      </c>
      <c r="J49" s="172">
        <f t="shared" ref="J49:R49" si="27">J48*$D$48</f>
        <v>0</v>
      </c>
      <c r="K49" s="172">
        <f t="shared" si="27"/>
        <v>0</v>
      </c>
      <c r="L49" s="172">
        <f t="shared" si="27"/>
        <v>0</v>
      </c>
      <c r="M49" s="172"/>
      <c r="N49" s="172"/>
      <c r="O49" s="172"/>
      <c r="P49" s="172">
        <f t="shared" si="27"/>
        <v>0</v>
      </c>
      <c r="Q49" s="172">
        <f t="shared" si="27"/>
        <v>0</v>
      </c>
      <c r="R49" s="172">
        <f t="shared" si="27"/>
        <v>0</v>
      </c>
      <c r="S49" s="172">
        <f>S48*$D$48</f>
        <v>0</v>
      </c>
      <c r="T49" s="172">
        <f>T48*$D$48</f>
        <v>0</v>
      </c>
      <c r="U49" s="172">
        <f>U48*$D$48</f>
        <v>0</v>
      </c>
      <c r="V49" s="172">
        <f>V48*$D$48</f>
        <v>0</v>
      </c>
      <c r="W49" s="357">
        <f t="shared" si="6"/>
        <v>0</v>
      </c>
      <c r="X49" s="358">
        <f t="shared" si="17"/>
        <v>0</v>
      </c>
    </row>
    <row r="50" spans="1:24" s="22" customFormat="1" ht="15" customHeight="1" x14ac:dyDescent="0.2">
      <c r="A50" s="997" t="s">
        <v>765</v>
      </c>
      <c r="B50" s="1028" t="str">
        <f>Resumo!B32</f>
        <v>EQUIPAMENTOS</v>
      </c>
      <c r="C50" s="1001" t="e">
        <f t="shared" ref="C50" si="28">D50/$D$71</f>
        <v>#DIV/0!</v>
      </c>
      <c r="D50" s="1029">
        <f>Resumo!G32</f>
        <v>0</v>
      </c>
      <c r="E50" s="400"/>
      <c r="F50" s="400"/>
      <c r="G50" s="400"/>
      <c r="H50" s="174"/>
      <c r="I50" s="174"/>
      <c r="J50" s="174"/>
      <c r="K50" s="174"/>
      <c r="L50" s="174"/>
      <c r="M50" s="174"/>
      <c r="N50" s="174"/>
      <c r="O50" s="174"/>
      <c r="P50" s="174"/>
      <c r="Q50" s="173">
        <v>0.1</v>
      </c>
      <c r="R50" s="173">
        <v>0.1</v>
      </c>
      <c r="S50" s="173">
        <v>0.3</v>
      </c>
      <c r="T50" s="173">
        <v>0.2</v>
      </c>
      <c r="U50" s="173">
        <v>0.1</v>
      </c>
      <c r="V50" s="173">
        <v>0.2</v>
      </c>
      <c r="W50" s="357">
        <f t="shared" si="6"/>
        <v>1</v>
      </c>
      <c r="X50" s="358">
        <f t="shared" si="17"/>
        <v>1</v>
      </c>
    </row>
    <row r="51" spans="1:24" s="22" customFormat="1" ht="15" customHeight="1" x14ac:dyDescent="0.25">
      <c r="A51" s="998"/>
      <c r="B51" s="1028"/>
      <c r="C51" s="1002"/>
      <c r="D51" s="1029"/>
      <c r="E51" s="400"/>
      <c r="F51" s="400"/>
      <c r="G51" s="400"/>
      <c r="H51" s="174"/>
      <c r="I51" s="174"/>
      <c r="J51" s="172">
        <f t="shared" ref="J51:R51" si="29">J50*$D$50</f>
        <v>0</v>
      </c>
      <c r="K51" s="172">
        <f t="shared" si="29"/>
        <v>0</v>
      </c>
      <c r="L51" s="172">
        <f t="shared" si="29"/>
        <v>0</v>
      </c>
      <c r="M51" s="172"/>
      <c r="N51" s="172"/>
      <c r="O51" s="172"/>
      <c r="P51" s="172">
        <f t="shared" si="29"/>
        <v>0</v>
      </c>
      <c r="Q51" s="172">
        <f t="shared" si="29"/>
        <v>0</v>
      </c>
      <c r="R51" s="172">
        <f t="shared" si="29"/>
        <v>0</v>
      </c>
      <c r="S51" s="172">
        <f>S50*$D$50</f>
        <v>0</v>
      </c>
      <c r="T51" s="172">
        <f>T50*$D$50</f>
        <v>0</v>
      </c>
      <c r="U51" s="172">
        <f>U50*$D$50</f>
        <v>0</v>
      </c>
      <c r="V51" s="172">
        <f>V50*$D$50</f>
        <v>0</v>
      </c>
      <c r="W51" s="357">
        <f t="shared" si="6"/>
        <v>0</v>
      </c>
      <c r="X51" s="358">
        <f t="shared" ref="X51:X68" si="30">W51-D50</f>
        <v>0</v>
      </c>
    </row>
    <row r="52" spans="1:24" s="22" customFormat="1" ht="15" customHeight="1" x14ac:dyDescent="0.2">
      <c r="A52" s="997"/>
      <c r="B52" s="1028" t="str">
        <f>Resumo!B33</f>
        <v>IMPLANTAÇÃO - INSTALAÇÕES ELÉTRICAS -  REDES PRIMÁRIAS</v>
      </c>
      <c r="C52" s="1001" t="e">
        <f t="shared" ref="C52" si="31">D52/$D$71</f>
        <v>#DIV/0!</v>
      </c>
      <c r="D52" s="1029">
        <f>Resumo!G33</f>
        <v>0</v>
      </c>
      <c r="E52" s="400"/>
      <c r="F52" s="400"/>
      <c r="G52" s="400"/>
      <c r="H52" s="174"/>
      <c r="I52" s="173">
        <v>2.5000000000000001E-2</v>
      </c>
      <c r="J52" s="173">
        <v>2.5000000000000001E-2</v>
      </c>
      <c r="K52" s="174"/>
      <c r="L52" s="173">
        <v>0.1</v>
      </c>
      <c r="M52" s="173">
        <v>0.05</v>
      </c>
      <c r="N52" s="173">
        <v>0.05</v>
      </c>
      <c r="O52" s="173">
        <v>0.05</v>
      </c>
      <c r="P52" s="173">
        <v>0.1</v>
      </c>
      <c r="Q52" s="173">
        <v>0.05</v>
      </c>
      <c r="R52" s="173">
        <v>0.05</v>
      </c>
      <c r="S52" s="173">
        <v>0.1</v>
      </c>
      <c r="T52" s="173">
        <v>0.05</v>
      </c>
      <c r="U52" s="173">
        <v>0.05</v>
      </c>
      <c r="V52" s="173">
        <v>0.3</v>
      </c>
      <c r="W52" s="357">
        <f t="shared" si="6"/>
        <v>1</v>
      </c>
      <c r="X52" s="358">
        <f t="shared" si="30"/>
        <v>1</v>
      </c>
    </row>
    <row r="53" spans="1:24" s="22" customFormat="1" ht="15" customHeight="1" x14ac:dyDescent="0.25">
      <c r="A53" s="998"/>
      <c r="B53" s="1028"/>
      <c r="C53" s="1002"/>
      <c r="D53" s="1029"/>
      <c r="E53" s="400"/>
      <c r="F53" s="400"/>
      <c r="G53" s="400"/>
      <c r="H53" s="174"/>
      <c r="I53" s="172">
        <f>I52*$D$52</f>
        <v>0</v>
      </c>
      <c r="J53" s="172">
        <f t="shared" ref="J53:V53" si="32">J52*$D$52</f>
        <v>0</v>
      </c>
      <c r="K53" s="172">
        <f t="shared" si="32"/>
        <v>0</v>
      </c>
      <c r="L53" s="172">
        <f t="shared" si="32"/>
        <v>0</v>
      </c>
      <c r="M53" s="172">
        <f t="shared" si="32"/>
        <v>0</v>
      </c>
      <c r="N53" s="172">
        <f t="shared" si="32"/>
        <v>0</v>
      </c>
      <c r="O53" s="172">
        <f t="shared" si="32"/>
        <v>0</v>
      </c>
      <c r="P53" s="172">
        <f t="shared" si="32"/>
        <v>0</v>
      </c>
      <c r="Q53" s="172">
        <f t="shared" si="32"/>
        <v>0</v>
      </c>
      <c r="R53" s="172">
        <f t="shared" si="32"/>
        <v>0</v>
      </c>
      <c r="S53" s="172">
        <f t="shared" si="32"/>
        <v>0</v>
      </c>
      <c r="T53" s="172">
        <f t="shared" si="32"/>
        <v>0</v>
      </c>
      <c r="U53" s="172">
        <f t="shared" si="32"/>
        <v>0</v>
      </c>
      <c r="V53" s="172">
        <f t="shared" si="32"/>
        <v>0</v>
      </c>
      <c r="W53" s="357">
        <f t="shared" si="6"/>
        <v>0</v>
      </c>
      <c r="X53" s="358">
        <f t="shared" si="30"/>
        <v>0</v>
      </c>
    </row>
    <row r="54" spans="1:24" s="22" customFormat="1" ht="15" customHeight="1" x14ac:dyDescent="0.2">
      <c r="A54" s="997"/>
      <c r="B54" s="1028" t="str">
        <f>Resumo!B34</f>
        <v>INFRAESTRUTURA INTERNA - INSTALAÇÕES ELÉTRICAS - BLOCO LABORATÓRIOS</v>
      </c>
      <c r="C54" s="1001" t="e">
        <f t="shared" ref="C54" si="33">D54/$D$71</f>
        <v>#DIV/0!</v>
      </c>
      <c r="D54" s="1029">
        <f>Resumo!G34</f>
        <v>0</v>
      </c>
      <c r="E54" s="400"/>
      <c r="F54" s="400"/>
      <c r="G54" s="400"/>
      <c r="H54" s="174"/>
      <c r="I54" s="173">
        <v>2.5000000000000001E-2</v>
      </c>
      <c r="J54" s="173">
        <v>2.5000000000000001E-2</v>
      </c>
      <c r="K54" s="174"/>
      <c r="L54" s="173">
        <v>0.1</v>
      </c>
      <c r="M54" s="173"/>
      <c r="N54" s="173"/>
      <c r="O54" s="173"/>
      <c r="P54" s="173">
        <v>0.15</v>
      </c>
      <c r="Q54" s="173">
        <v>0.1</v>
      </c>
      <c r="R54" s="173">
        <v>0.1</v>
      </c>
      <c r="S54" s="173">
        <v>0.1</v>
      </c>
      <c r="T54" s="173">
        <v>0.05</v>
      </c>
      <c r="U54" s="173">
        <v>0.05</v>
      </c>
      <c r="V54" s="173">
        <v>0.3</v>
      </c>
      <c r="W54" s="357">
        <f t="shared" si="6"/>
        <v>1</v>
      </c>
      <c r="X54" s="358">
        <f t="shared" si="30"/>
        <v>1</v>
      </c>
    </row>
    <row r="55" spans="1:24" s="22" customFormat="1" ht="23.25" customHeight="1" x14ac:dyDescent="0.25">
      <c r="A55" s="998"/>
      <c r="B55" s="1028"/>
      <c r="C55" s="1002"/>
      <c r="D55" s="1029"/>
      <c r="E55" s="400"/>
      <c r="F55" s="400"/>
      <c r="G55" s="400"/>
      <c r="H55" s="174"/>
      <c r="I55" s="172">
        <f>I54*$D$54</f>
        <v>0</v>
      </c>
      <c r="J55" s="172">
        <f t="shared" ref="J55:V55" si="34">J54*$D$54</f>
        <v>0</v>
      </c>
      <c r="K55" s="172">
        <f t="shared" si="34"/>
        <v>0</v>
      </c>
      <c r="L55" s="172">
        <f t="shared" si="34"/>
        <v>0</v>
      </c>
      <c r="M55" s="172">
        <f t="shared" si="34"/>
        <v>0</v>
      </c>
      <c r="N55" s="172">
        <f t="shared" si="34"/>
        <v>0</v>
      </c>
      <c r="O55" s="172">
        <f t="shared" si="34"/>
        <v>0</v>
      </c>
      <c r="P55" s="172">
        <f t="shared" si="34"/>
        <v>0</v>
      </c>
      <c r="Q55" s="172">
        <f t="shared" si="34"/>
        <v>0</v>
      </c>
      <c r="R55" s="172">
        <f t="shared" si="34"/>
        <v>0</v>
      </c>
      <c r="S55" s="172">
        <f t="shared" si="34"/>
        <v>0</v>
      </c>
      <c r="T55" s="172">
        <f t="shared" si="34"/>
        <v>0</v>
      </c>
      <c r="U55" s="172">
        <f t="shared" si="34"/>
        <v>0</v>
      </c>
      <c r="V55" s="172">
        <f t="shared" si="34"/>
        <v>0</v>
      </c>
      <c r="W55" s="357">
        <f t="shared" si="6"/>
        <v>0</v>
      </c>
      <c r="X55" s="358">
        <f t="shared" si="30"/>
        <v>0</v>
      </c>
    </row>
    <row r="56" spans="1:24" s="22" customFormat="1" ht="15" customHeight="1" x14ac:dyDescent="0.2">
      <c r="A56" s="997"/>
      <c r="B56" s="999" t="str">
        <f>Resumo!B35</f>
        <v>INSTALAÇÕES ELETRICAS - BLOCO LABORATÓRIOS</v>
      </c>
      <c r="C56" s="1001" t="e">
        <f t="shared" ref="C56" si="35">D56/$D$71</f>
        <v>#DIV/0!</v>
      </c>
      <c r="D56" s="1003">
        <f>Resumo!G35</f>
        <v>0</v>
      </c>
      <c r="E56" s="400"/>
      <c r="F56" s="400"/>
      <c r="G56" s="400"/>
      <c r="H56" s="174"/>
      <c r="I56" s="173">
        <v>2.5000000000000001E-2</v>
      </c>
      <c r="J56" s="173">
        <v>2.5000000000000001E-2</v>
      </c>
      <c r="K56" s="174"/>
      <c r="L56" s="173">
        <v>0.1</v>
      </c>
      <c r="M56" s="173"/>
      <c r="N56" s="173"/>
      <c r="O56" s="173"/>
      <c r="P56" s="173">
        <v>0.15</v>
      </c>
      <c r="Q56" s="173">
        <v>0.1</v>
      </c>
      <c r="R56" s="173">
        <v>0.1</v>
      </c>
      <c r="S56" s="173">
        <v>0.1</v>
      </c>
      <c r="T56" s="173">
        <v>0.05</v>
      </c>
      <c r="U56" s="173">
        <v>0.05</v>
      </c>
      <c r="V56" s="173">
        <v>0.3</v>
      </c>
      <c r="W56" s="357">
        <f t="shared" si="6"/>
        <v>1</v>
      </c>
      <c r="X56" s="358">
        <f t="shared" si="30"/>
        <v>1</v>
      </c>
    </row>
    <row r="57" spans="1:24" s="22" customFormat="1" ht="15" customHeight="1" x14ac:dyDescent="0.25">
      <c r="A57" s="998"/>
      <c r="B57" s="1000"/>
      <c r="C57" s="1002"/>
      <c r="D57" s="1004"/>
      <c r="E57" s="400"/>
      <c r="F57" s="400"/>
      <c r="G57" s="400"/>
      <c r="H57" s="174"/>
      <c r="I57" s="172">
        <f>I56*$D$56</f>
        <v>0</v>
      </c>
      <c r="J57" s="172">
        <f t="shared" ref="J57:V57" si="36">J56*$D$56</f>
        <v>0</v>
      </c>
      <c r="K57" s="172">
        <f t="shared" si="36"/>
        <v>0</v>
      </c>
      <c r="L57" s="172">
        <f t="shared" si="36"/>
        <v>0</v>
      </c>
      <c r="M57" s="172">
        <f t="shared" si="36"/>
        <v>0</v>
      </c>
      <c r="N57" s="172">
        <f t="shared" si="36"/>
        <v>0</v>
      </c>
      <c r="O57" s="172">
        <f t="shared" si="36"/>
        <v>0</v>
      </c>
      <c r="P57" s="172">
        <f t="shared" si="36"/>
        <v>0</v>
      </c>
      <c r="Q57" s="172">
        <f t="shared" si="36"/>
        <v>0</v>
      </c>
      <c r="R57" s="172">
        <f t="shared" si="36"/>
        <v>0</v>
      </c>
      <c r="S57" s="172">
        <f t="shared" si="36"/>
        <v>0</v>
      </c>
      <c r="T57" s="172">
        <f t="shared" si="36"/>
        <v>0</v>
      </c>
      <c r="U57" s="172">
        <f t="shared" si="36"/>
        <v>0</v>
      </c>
      <c r="V57" s="172">
        <f t="shared" si="36"/>
        <v>0</v>
      </c>
      <c r="W57" s="357">
        <f t="shared" si="6"/>
        <v>0</v>
      </c>
      <c r="X57" s="358">
        <f t="shared" si="30"/>
        <v>0</v>
      </c>
    </row>
    <row r="58" spans="1:24" s="22" customFormat="1" ht="15" customHeight="1" x14ac:dyDescent="0.2">
      <c r="A58" s="997"/>
      <c r="B58" s="1028" t="str">
        <f>Resumo!B36</f>
        <v>INSTALAÇÕES MECÂNICAS DO SISTEMA DE AR CONDICIONADO - BLOCO LABORATÓRIOS</v>
      </c>
      <c r="C58" s="1001" t="e">
        <f t="shared" ref="C58" si="37">D58/$D$71</f>
        <v>#DIV/0!</v>
      </c>
      <c r="D58" s="1029">
        <f>Resumo!G36</f>
        <v>0</v>
      </c>
      <c r="E58" s="397"/>
      <c r="F58" s="397"/>
      <c r="G58" s="397"/>
      <c r="H58" s="767"/>
      <c r="I58" s="173">
        <v>2.5000000000000001E-2</v>
      </c>
      <c r="J58" s="173">
        <v>2.5000000000000001E-2</v>
      </c>
      <c r="K58" s="174"/>
      <c r="L58" s="173">
        <v>0.1</v>
      </c>
      <c r="M58" s="173"/>
      <c r="N58" s="173"/>
      <c r="O58" s="173"/>
      <c r="P58" s="173">
        <v>0.15</v>
      </c>
      <c r="Q58" s="173">
        <v>0.1</v>
      </c>
      <c r="R58" s="173">
        <v>0.1</v>
      </c>
      <c r="S58" s="173">
        <v>0.1</v>
      </c>
      <c r="T58" s="173">
        <v>0.05</v>
      </c>
      <c r="U58" s="173">
        <v>0.05</v>
      </c>
      <c r="V58" s="173">
        <v>0.3</v>
      </c>
      <c r="W58" s="357">
        <f t="shared" si="6"/>
        <v>1</v>
      </c>
      <c r="X58" s="358">
        <f t="shared" si="30"/>
        <v>1</v>
      </c>
    </row>
    <row r="59" spans="1:24" s="22" customFormat="1" ht="21.75" customHeight="1" x14ac:dyDescent="0.25">
      <c r="A59" s="998"/>
      <c r="B59" s="1028"/>
      <c r="C59" s="1002"/>
      <c r="D59" s="1029"/>
      <c r="E59" s="400"/>
      <c r="F59" s="400"/>
      <c r="G59" s="400"/>
      <c r="H59" s="174"/>
      <c r="I59" s="172">
        <f>I58*$D$58</f>
        <v>0</v>
      </c>
      <c r="J59" s="172">
        <f t="shared" ref="J59:V59" si="38">J58*$D$58</f>
        <v>0</v>
      </c>
      <c r="K59" s="172">
        <f t="shared" si="38"/>
        <v>0</v>
      </c>
      <c r="L59" s="172">
        <f t="shared" si="38"/>
        <v>0</v>
      </c>
      <c r="M59" s="172">
        <f t="shared" si="38"/>
        <v>0</v>
      </c>
      <c r="N59" s="172">
        <f t="shared" si="38"/>
        <v>0</v>
      </c>
      <c r="O59" s="172">
        <f t="shared" si="38"/>
        <v>0</v>
      </c>
      <c r="P59" s="172">
        <f t="shared" si="38"/>
        <v>0</v>
      </c>
      <c r="Q59" s="172">
        <f t="shared" si="38"/>
        <v>0</v>
      </c>
      <c r="R59" s="172">
        <f t="shared" si="38"/>
        <v>0</v>
      </c>
      <c r="S59" s="172">
        <f t="shared" si="38"/>
        <v>0</v>
      </c>
      <c r="T59" s="172">
        <f t="shared" si="38"/>
        <v>0</v>
      </c>
      <c r="U59" s="172">
        <f t="shared" si="38"/>
        <v>0</v>
      </c>
      <c r="V59" s="172">
        <f t="shared" si="38"/>
        <v>0</v>
      </c>
      <c r="W59" s="357">
        <f t="shared" si="6"/>
        <v>0</v>
      </c>
      <c r="X59" s="358">
        <f t="shared" si="30"/>
        <v>0</v>
      </c>
    </row>
    <row r="60" spans="1:24" s="22" customFormat="1" ht="15" customHeight="1" x14ac:dyDescent="0.2">
      <c r="A60" s="997"/>
      <c r="B60" s="1028" t="str">
        <f>Resumo!B37</f>
        <v>INSTALAÇÕES DE SPDA E ATERRAMENTO - BLOCO LABORATÓRIOS</v>
      </c>
      <c r="C60" s="1001" t="e">
        <f t="shared" ref="C60" si="39">D60/$D$71</f>
        <v>#DIV/0!</v>
      </c>
      <c r="D60" s="1029">
        <f>Resumo!G37</f>
        <v>0</v>
      </c>
      <c r="E60" s="400"/>
      <c r="F60" s="400"/>
      <c r="G60" s="400"/>
      <c r="H60" s="174"/>
      <c r="I60" s="173">
        <v>2.5000000000000001E-2</v>
      </c>
      <c r="J60" s="173">
        <v>2.5000000000000001E-2</v>
      </c>
      <c r="K60" s="174"/>
      <c r="L60" s="173">
        <v>0.1</v>
      </c>
      <c r="M60" s="173"/>
      <c r="N60" s="173"/>
      <c r="O60" s="173"/>
      <c r="P60" s="173">
        <v>0.15</v>
      </c>
      <c r="Q60" s="173">
        <v>0.1</v>
      </c>
      <c r="R60" s="173">
        <v>0.1</v>
      </c>
      <c r="S60" s="173">
        <v>0.1</v>
      </c>
      <c r="T60" s="173">
        <v>0.05</v>
      </c>
      <c r="U60" s="173">
        <v>0.05</v>
      </c>
      <c r="V60" s="173">
        <v>0.3</v>
      </c>
      <c r="W60" s="357">
        <f t="shared" si="6"/>
        <v>1</v>
      </c>
      <c r="X60" s="358">
        <f t="shared" si="30"/>
        <v>1</v>
      </c>
    </row>
    <row r="61" spans="1:24" s="22" customFormat="1" ht="28.5" customHeight="1" x14ac:dyDescent="0.25">
      <c r="A61" s="998"/>
      <c r="B61" s="1028"/>
      <c r="C61" s="1002"/>
      <c r="D61" s="1029"/>
      <c r="E61" s="400"/>
      <c r="F61" s="400"/>
      <c r="G61" s="400"/>
      <c r="H61" s="174"/>
      <c r="I61" s="172">
        <f>I60*$D$60</f>
        <v>0</v>
      </c>
      <c r="J61" s="172">
        <f t="shared" ref="J61:V61" si="40">J60*$D$60</f>
        <v>0</v>
      </c>
      <c r="K61" s="172">
        <f t="shared" si="40"/>
        <v>0</v>
      </c>
      <c r="L61" s="172">
        <f t="shared" si="40"/>
        <v>0</v>
      </c>
      <c r="M61" s="172">
        <f t="shared" si="40"/>
        <v>0</v>
      </c>
      <c r="N61" s="172">
        <f t="shared" si="40"/>
        <v>0</v>
      </c>
      <c r="O61" s="172">
        <f t="shared" si="40"/>
        <v>0</v>
      </c>
      <c r="P61" s="172">
        <f t="shared" si="40"/>
        <v>0</v>
      </c>
      <c r="Q61" s="172">
        <f t="shared" si="40"/>
        <v>0</v>
      </c>
      <c r="R61" s="172">
        <f t="shared" si="40"/>
        <v>0</v>
      </c>
      <c r="S61" s="172">
        <f t="shared" si="40"/>
        <v>0</v>
      </c>
      <c r="T61" s="172">
        <f t="shared" si="40"/>
        <v>0</v>
      </c>
      <c r="U61" s="172">
        <f t="shared" si="40"/>
        <v>0</v>
      </c>
      <c r="V61" s="172">
        <f t="shared" si="40"/>
        <v>0</v>
      </c>
      <c r="W61" s="357">
        <f t="shared" si="6"/>
        <v>0</v>
      </c>
      <c r="X61" s="358">
        <f t="shared" si="30"/>
        <v>0</v>
      </c>
    </row>
    <row r="62" spans="1:24" s="22" customFormat="1" ht="15" customHeight="1" x14ac:dyDescent="0.2">
      <c r="A62" s="997"/>
      <c r="B62" s="1028" t="str">
        <f>Resumo!B38</f>
        <v>CABEAMENTO LÓGICO ESTRUTURADO - BLOCO LABORATÓRIOS</v>
      </c>
      <c r="C62" s="1001" t="e">
        <f t="shared" ref="C62" si="41">D62/$D$71</f>
        <v>#DIV/0!</v>
      </c>
      <c r="D62" s="1029">
        <f>Resumo!G38</f>
        <v>0</v>
      </c>
      <c r="E62" s="400"/>
      <c r="F62" s="400"/>
      <c r="G62" s="400"/>
      <c r="H62" s="174"/>
      <c r="I62" s="173">
        <v>2.5000000000000001E-2</v>
      </c>
      <c r="J62" s="173">
        <v>2.5000000000000001E-2</v>
      </c>
      <c r="K62" s="174"/>
      <c r="L62" s="173">
        <v>0.1</v>
      </c>
      <c r="M62" s="173"/>
      <c r="N62" s="173"/>
      <c r="O62" s="173"/>
      <c r="P62" s="173">
        <v>0.15</v>
      </c>
      <c r="Q62" s="173">
        <v>0.1</v>
      </c>
      <c r="R62" s="173">
        <v>0.1</v>
      </c>
      <c r="S62" s="173">
        <v>0.1</v>
      </c>
      <c r="T62" s="173">
        <v>0.05</v>
      </c>
      <c r="U62" s="173">
        <v>0.05</v>
      </c>
      <c r="V62" s="173">
        <v>0.3</v>
      </c>
      <c r="W62" s="357">
        <f t="shared" si="6"/>
        <v>1</v>
      </c>
      <c r="X62" s="358">
        <f t="shared" si="30"/>
        <v>1</v>
      </c>
    </row>
    <row r="63" spans="1:24" s="22" customFormat="1" ht="28.5" customHeight="1" x14ac:dyDescent="0.25">
      <c r="A63" s="998"/>
      <c r="B63" s="1028"/>
      <c r="C63" s="1002"/>
      <c r="D63" s="1029"/>
      <c r="E63" s="400"/>
      <c r="F63" s="400"/>
      <c r="G63" s="400"/>
      <c r="H63" s="174"/>
      <c r="I63" s="172">
        <f>I62*$D$62</f>
        <v>0</v>
      </c>
      <c r="J63" s="172">
        <f t="shared" ref="J63:V63" si="42">J62*$D$62</f>
        <v>0</v>
      </c>
      <c r="K63" s="172">
        <f t="shared" si="42"/>
        <v>0</v>
      </c>
      <c r="L63" s="172">
        <f t="shared" si="42"/>
        <v>0</v>
      </c>
      <c r="M63" s="172">
        <f t="shared" si="42"/>
        <v>0</v>
      </c>
      <c r="N63" s="172">
        <f t="shared" si="42"/>
        <v>0</v>
      </c>
      <c r="O63" s="172">
        <f t="shared" si="42"/>
        <v>0</v>
      </c>
      <c r="P63" s="172">
        <f t="shared" si="42"/>
        <v>0</v>
      </c>
      <c r="Q63" s="172">
        <f t="shared" si="42"/>
        <v>0</v>
      </c>
      <c r="R63" s="172">
        <f t="shared" si="42"/>
        <v>0</v>
      </c>
      <c r="S63" s="172">
        <f t="shared" si="42"/>
        <v>0</v>
      </c>
      <c r="T63" s="172">
        <f t="shared" si="42"/>
        <v>0</v>
      </c>
      <c r="U63" s="172">
        <f t="shared" si="42"/>
        <v>0</v>
      </c>
      <c r="V63" s="172">
        <f t="shared" si="42"/>
        <v>0</v>
      </c>
      <c r="W63" s="357">
        <f t="shared" si="6"/>
        <v>0</v>
      </c>
      <c r="X63" s="358">
        <f t="shared" si="30"/>
        <v>0</v>
      </c>
    </row>
    <row r="64" spans="1:24" s="22" customFormat="1" ht="15" customHeight="1" x14ac:dyDescent="0.2">
      <c r="A64" s="766"/>
      <c r="B64" s="1028" t="str">
        <f>Resumo!B39</f>
        <v>EQUIPAMENTOS BLOCO LABORATÓRIOS</v>
      </c>
      <c r="C64" s="1001" t="e">
        <f t="shared" ref="C64" si="43">D64/$D$71</f>
        <v>#DIV/0!</v>
      </c>
      <c r="D64" s="1029">
        <f>Resumo!G39</f>
        <v>0</v>
      </c>
      <c r="E64" s="400"/>
      <c r="F64" s="400"/>
      <c r="G64" s="400"/>
      <c r="H64" s="174"/>
      <c r="I64" s="173">
        <v>2.5000000000000001E-2</v>
      </c>
      <c r="J64" s="173">
        <v>2.5000000000000001E-2</v>
      </c>
      <c r="K64" s="174"/>
      <c r="L64" s="173">
        <v>0.1</v>
      </c>
      <c r="M64" s="173"/>
      <c r="N64" s="173"/>
      <c r="O64" s="173"/>
      <c r="P64" s="173">
        <v>0.15</v>
      </c>
      <c r="Q64" s="173">
        <v>0.1</v>
      </c>
      <c r="R64" s="173">
        <v>0.1</v>
      </c>
      <c r="S64" s="173">
        <v>0.1</v>
      </c>
      <c r="T64" s="173">
        <v>0.05</v>
      </c>
      <c r="U64" s="173">
        <v>0.05</v>
      </c>
      <c r="V64" s="173">
        <v>0.3</v>
      </c>
      <c r="W64" s="357">
        <f t="shared" si="6"/>
        <v>1</v>
      </c>
      <c r="X64" s="358">
        <f t="shared" si="30"/>
        <v>1</v>
      </c>
    </row>
    <row r="65" spans="1:24" s="22" customFormat="1" ht="15" customHeight="1" x14ac:dyDescent="0.25">
      <c r="A65" s="766"/>
      <c r="B65" s="1028"/>
      <c r="C65" s="1002"/>
      <c r="D65" s="1029"/>
      <c r="E65" s="400"/>
      <c r="F65" s="400"/>
      <c r="G65" s="400"/>
      <c r="H65" s="174"/>
      <c r="I65" s="172">
        <f>I64*$D$64</f>
        <v>0</v>
      </c>
      <c r="J65" s="172">
        <f t="shared" ref="J65:V65" si="44">J64*$D$64</f>
        <v>0</v>
      </c>
      <c r="K65" s="172">
        <f t="shared" si="44"/>
        <v>0</v>
      </c>
      <c r="L65" s="172">
        <f t="shared" si="44"/>
        <v>0</v>
      </c>
      <c r="M65" s="172">
        <f t="shared" si="44"/>
        <v>0</v>
      </c>
      <c r="N65" s="172">
        <f t="shared" si="44"/>
        <v>0</v>
      </c>
      <c r="O65" s="172">
        <f t="shared" si="44"/>
        <v>0</v>
      </c>
      <c r="P65" s="172">
        <f t="shared" si="44"/>
        <v>0</v>
      </c>
      <c r="Q65" s="172">
        <f t="shared" si="44"/>
        <v>0</v>
      </c>
      <c r="R65" s="172">
        <f t="shared" si="44"/>
        <v>0</v>
      </c>
      <c r="S65" s="172">
        <f t="shared" si="44"/>
        <v>0</v>
      </c>
      <c r="T65" s="172">
        <f t="shared" si="44"/>
        <v>0</v>
      </c>
      <c r="U65" s="172">
        <f t="shared" si="44"/>
        <v>0</v>
      </c>
      <c r="V65" s="172">
        <f t="shared" si="44"/>
        <v>0</v>
      </c>
      <c r="W65" s="357">
        <f t="shared" si="6"/>
        <v>0</v>
      </c>
      <c r="X65" s="358">
        <f t="shared" si="30"/>
        <v>0</v>
      </c>
    </row>
    <row r="66" spans="1:24" s="22" customFormat="1" ht="15" customHeight="1" x14ac:dyDescent="0.25">
      <c r="A66" s="997" t="s">
        <v>766</v>
      </c>
      <c r="B66" s="1028" t="str">
        <f>Resumo!B40</f>
        <v xml:space="preserve">ACESSIBILIDADE  </v>
      </c>
      <c r="C66" s="1001" t="e">
        <f t="shared" ref="C66" si="45">D66/$D$71</f>
        <v>#DIV/0!</v>
      </c>
      <c r="D66" s="1029">
        <f>Resumo!G40</f>
        <v>0</v>
      </c>
      <c r="E66" s="396"/>
      <c r="F66" s="396"/>
      <c r="G66" s="396"/>
      <c r="H66" s="174"/>
      <c r="I66" s="174"/>
      <c r="J66" s="172"/>
      <c r="K66" s="172"/>
      <c r="L66" s="172"/>
      <c r="M66" s="172"/>
      <c r="N66" s="172"/>
      <c r="O66" s="172"/>
      <c r="P66" s="172"/>
      <c r="Q66" s="173">
        <v>0.19</v>
      </c>
      <c r="R66" s="173">
        <v>0.2</v>
      </c>
      <c r="S66" s="173">
        <v>0.2</v>
      </c>
      <c r="T66" s="173">
        <v>0.1</v>
      </c>
      <c r="U66" s="173">
        <v>0.1</v>
      </c>
      <c r="V66" s="173">
        <v>0.21</v>
      </c>
      <c r="W66" s="357">
        <f t="shared" si="6"/>
        <v>1</v>
      </c>
      <c r="X66" s="358">
        <f t="shared" si="30"/>
        <v>1</v>
      </c>
    </row>
    <row r="67" spans="1:24" s="22" customFormat="1" ht="15" customHeight="1" x14ac:dyDescent="0.25">
      <c r="A67" s="998"/>
      <c r="B67" s="1028"/>
      <c r="C67" s="1002"/>
      <c r="D67" s="1029"/>
      <c r="E67" s="396"/>
      <c r="F67" s="396"/>
      <c r="G67" s="396"/>
      <c r="H67" s="174"/>
      <c r="I67" s="174"/>
      <c r="J67" s="172"/>
      <c r="K67" s="172"/>
      <c r="L67" s="172"/>
      <c r="M67" s="172"/>
      <c r="N67" s="172"/>
      <c r="O67" s="172"/>
      <c r="P67" s="172"/>
      <c r="Q67" s="172">
        <f t="shared" ref="Q67:V67" si="46">Q66*$D$66</f>
        <v>0</v>
      </c>
      <c r="R67" s="172">
        <f t="shared" si="46"/>
        <v>0</v>
      </c>
      <c r="S67" s="172">
        <f t="shared" si="46"/>
        <v>0</v>
      </c>
      <c r="T67" s="172">
        <f t="shared" si="46"/>
        <v>0</v>
      </c>
      <c r="U67" s="172">
        <f t="shared" si="46"/>
        <v>0</v>
      </c>
      <c r="V67" s="172">
        <f t="shared" si="46"/>
        <v>0</v>
      </c>
      <c r="W67" s="357">
        <f t="shared" si="6"/>
        <v>0</v>
      </c>
      <c r="X67" s="358">
        <f t="shared" si="30"/>
        <v>0</v>
      </c>
    </row>
    <row r="68" spans="1:24" s="22" customFormat="1" ht="15" customHeight="1" x14ac:dyDescent="0.25">
      <c r="A68" s="1005">
        <v>30</v>
      </c>
      <c r="B68" s="999" t="str">
        <f>Resumo!B41</f>
        <v xml:space="preserve"> SERVIÇOS COMPLEMENTARES E  FINAIS  </v>
      </c>
      <c r="C68" s="1001" t="e">
        <f t="shared" ref="C68" si="47">D68/$D$71</f>
        <v>#DIV/0!</v>
      </c>
      <c r="D68" s="1003">
        <f>Resumo!G41</f>
        <v>0</v>
      </c>
      <c r="E68" s="396"/>
      <c r="F68" s="396"/>
      <c r="G68" s="396"/>
      <c r="H68" s="174"/>
      <c r="I68" s="174"/>
      <c r="J68" s="174"/>
      <c r="K68" s="174"/>
      <c r="L68" s="174"/>
      <c r="M68" s="174"/>
      <c r="N68" s="174"/>
      <c r="O68" s="174"/>
      <c r="P68" s="174"/>
      <c r="Q68" s="172"/>
      <c r="R68" s="174"/>
      <c r="S68" s="174"/>
      <c r="T68" s="174"/>
      <c r="U68" s="174"/>
      <c r="V68" s="173">
        <v>1</v>
      </c>
      <c r="W68" s="357">
        <f t="shared" si="6"/>
        <v>1</v>
      </c>
      <c r="X68" s="358">
        <f t="shared" si="30"/>
        <v>1</v>
      </c>
    </row>
    <row r="69" spans="1:24" s="22" customFormat="1" ht="15" customHeight="1" x14ac:dyDescent="0.25">
      <c r="A69" s="1006"/>
      <c r="B69" s="1000"/>
      <c r="C69" s="1002"/>
      <c r="D69" s="1004"/>
      <c r="E69" s="396"/>
      <c r="F69" s="396"/>
      <c r="G69" s="396"/>
      <c r="H69" s="174"/>
      <c r="I69" s="174"/>
      <c r="J69" s="174"/>
      <c r="K69" s="174"/>
      <c r="L69" s="174"/>
      <c r="M69" s="174"/>
      <c r="N69" s="174"/>
      <c r="O69" s="174"/>
      <c r="P69" s="174"/>
      <c r="Q69" s="172">
        <f>Q68*$D$68</f>
        <v>0</v>
      </c>
      <c r="R69" s="172">
        <f>R68*$D$68</f>
        <v>0</v>
      </c>
      <c r="S69" s="174"/>
      <c r="T69" s="174"/>
      <c r="U69" s="172">
        <f>U68*$D$68</f>
        <v>0</v>
      </c>
      <c r="V69" s="172">
        <f>V68*$D$68</f>
        <v>0</v>
      </c>
      <c r="W69" s="357">
        <f t="shared" si="6"/>
        <v>0</v>
      </c>
      <c r="X69" s="358">
        <f>W69-D68</f>
        <v>0</v>
      </c>
    </row>
    <row r="70" spans="1:24" s="22" customFormat="1" ht="4.5" customHeight="1" x14ac:dyDescent="0.2">
      <c r="A70" s="177"/>
      <c r="B70" s="178"/>
      <c r="C70" s="179"/>
      <c r="D70" s="180"/>
      <c r="E70" s="180"/>
      <c r="F70" s="180"/>
      <c r="G70" s="180"/>
      <c r="H70" s="174"/>
      <c r="I70" s="174"/>
      <c r="J70" s="174"/>
      <c r="K70" s="174"/>
      <c r="L70" s="174"/>
      <c r="M70" s="174"/>
      <c r="N70" s="174"/>
      <c r="O70" s="174"/>
      <c r="P70" s="174"/>
      <c r="Q70" s="174"/>
      <c r="R70" s="174"/>
      <c r="W70" s="357">
        <f t="shared" si="6"/>
        <v>0</v>
      </c>
    </row>
    <row r="71" spans="1:24" s="184" customFormat="1" ht="12.75" customHeight="1" x14ac:dyDescent="0.2">
      <c r="A71" s="1030" t="s">
        <v>380</v>
      </c>
      <c r="B71" s="1030"/>
      <c r="C71" s="181" t="e">
        <f>SUM(C14:C70)</f>
        <v>#DIV/0!</v>
      </c>
      <c r="D71" s="182">
        <f>SUM(D10:D70)</f>
        <v>0</v>
      </c>
      <c r="E71" s="183">
        <f>E69+E39+E35+E33+E31+E29+E27+E25+E23+E21+E19+E17+E15+E41+E43+E45+E47+E51+E49+E67+E13+E11++E53+E55+E57+E59+E61+E63+E65+E37</f>
        <v>0</v>
      </c>
      <c r="F71" s="183">
        <f t="shared" ref="F71:U71" si="48">F69+F39+F35+F33+F31+F29+F27+F25+F23+F21+F19+F17+F15+F41+F43+F45+F47+F51+F49+F67+F13+F11++F53+F55+F57+F59+F61+F63+F65+F37</f>
        <v>0</v>
      </c>
      <c r="G71" s="183">
        <f t="shared" si="48"/>
        <v>0</v>
      </c>
      <c r="H71" s="183" t="e">
        <f t="shared" si="48"/>
        <v>#DIV/0!</v>
      </c>
      <c r="I71" s="183" t="e">
        <f>I69+I39+I35+I33+I31+I29+I27+I25+I23+I21+I19+I17+I15+I41+I43+I45+I47+I51+I49+I67+I13+I11++I53+I55+I57+I59+I61+I63+I65+I37</f>
        <v>#DIV/0!</v>
      </c>
      <c r="J71" s="183" t="e">
        <f t="shared" si="48"/>
        <v>#DIV/0!</v>
      </c>
      <c r="K71" s="183" t="e">
        <f t="shared" si="48"/>
        <v>#DIV/0!</v>
      </c>
      <c r="L71" s="183" t="e">
        <f t="shared" si="48"/>
        <v>#DIV/0!</v>
      </c>
      <c r="M71" s="183" t="e">
        <f t="shared" si="48"/>
        <v>#DIV/0!</v>
      </c>
      <c r="N71" s="183" t="e">
        <f t="shared" si="48"/>
        <v>#DIV/0!</v>
      </c>
      <c r="O71" s="183" t="e">
        <f t="shared" si="48"/>
        <v>#DIV/0!</v>
      </c>
      <c r="P71" s="183" t="e">
        <f>P69+P39+P35+P33+P31+P29+P27+P25+P23+P21+P19+P17+P15+P41+P43+P45+P47+P51+P49+P67+P13+P11++P53+P55+P57+P59+P61+P63+P65+P37</f>
        <v>#DIV/0!</v>
      </c>
      <c r="Q71" s="183" t="e">
        <f t="shared" si="48"/>
        <v>#DIV/0!</v>
      </c>
      <c r="R71" s="183" t="e">
        <f t="shared" si="48"/>
        <v>#DIV/0!</v>
      </c>
      <c r="S71" s="183" t="e">
        <f t="shared" si="48"/>
        <v>#DIV/0!</v>
      </c>
      <c r="T71" s="183" t="e">
        <f t="shared" si="48"/>
        <v>#DIV/0!</v>
      </c>
      <c r="U71" s="183" t="e">
        <f t="shared" si="48"/>
        <v>#DIV/0!</v>
      </c>
      <c r="V71" s="183" t="e">
        <f>V69+V39+V35+V33+V31+V29+V27+V25+V23+V21+V19+V17+V15+V41+V43+V45+V47+V51+V49+V67+V13+V11++V53+V55+V57+V59+V61+V63+V65+V37</f>
        <v>#DIV/0!</v>
      </c>
    </row>
    <row r="72" spans="1:24" s="184" customFormat="1" ht="10.5" customHeight="1" x14ac:dyDescent="0.2">
      <c r="A72" s="1030" t="s">
        <v>381</v>
      </c>
      <c r="B72" s="1030"/>
      <c r="C72" s="185"/>
      <c r="D72" s="183"/>
      <c r="E72" s="183">
        <f>E71</f>
        <v>0</v>
      </c>
      <c r="F72" s="183">
        <f>E72+F71</f>
        <v>0</v>
      </c>
      <c r="G72" s="183">
        <f t="shared" ref="G72:V72" si="49">F72+G71</f>
        <v>0</v>
      </c>
      <c r="H72" s="183" t="e">
        <f t="shared" si="49"/>
        <v>#DIV/0!</v>
      </c>
      <c r="I72" s="183" t="e">
        <f t="shared" si="49"/>
        <v>#DIV/0!</v>
      </c>
      <c r="J72" s="183" t="e">
        <f t="shared" si="49"/>
        <v>#DIV/0!</v>
      </c>
      <c r="K72" s="183" t="e">
        <f t="shared" si="49"/>
        <v>#DIV/0!</v>
      </c>
      <c r="L72" s="183" t="e">
        <f t="shared" si="49"/>
        <v>#DIV/0!</v>
      </c>
      <c r="M72" s="183" t="e">
        <f t="shared" si="49"/>
        <v>#DIV/0!</v>
      </c>
      <c r="N72" s="183" t="e">
        <f t="shared" si="49"/>
        <v>#DIV/0!</v>
      </c>
      <c r="O72" s="183" t="e">
        <f t="shared" si="49"/>
        <v>#DIV/0!</v>
      </c>
      <c r="P72" s="183" t="e">
        <f t="shared" si="49"/>
        <v>#DIV/0!</v>
      </c>
      <c r="Q72" s="183" t="e">
        <f t="shared" si="49"/>
        <v>#DIV/0!</v>
      </c>
      <c r="R72" s="183" t="e">
        <f t="shared" si="49"/>
        <v>#DIV/0!</v>
      </c>
      <c r="S72" s="183" t="e">
        <f t="shared" si="49"/>
        <v>#DIV/0!</v>
      </c>
      <c r="T72" s="183" t="e">
        <f t="shared" si="49"/>
        <v>#DIV/0!</v>
      </c>
      <c r="U72" s="183" t="e">
        <f t="shared" si="49"/>
        <v>#DIV/0!</v>
      </c>
      <c r="V72" s="183" t="e">
        <f t="shared" si="49"/>
        <v>#DIV/0!</v>
      </c>
    </row>
    <row r="73" spans="1:24" s="184" customFormat="1" ht="12.75" customHeight="1" x14ac:dyDescent="0.2">
      <c r="A73" s="1030" t="s">
        <v>382</v>
      </c>
      <c r="B73" s="1030"/>
      <c r="C73" s="185"/>
      <c r="D73" s="186"/>
      <c r="E73" s="187" t="e">
        <f>E71/$D$71</f>
        <v>#DIV/0!</v>
      </c>
      <c r="F73" s="187" t="e">
        <f>F71/$D$71</f>
        <v>#DIV/0!</v>
      </c>
      <c r="G73" s="187" t="e">
        <f>G71/$D$71</f>
        <v>#DIV/0!</v>
      </c>
      <c r="H73" s="187" t="e">
        <f t="shared" ref="H73:K73" si="50">H71/$D$71</f>
        <v>#DIV/0!</v>
      </c>
      <c r="I73" s="187" t="e">
        <f t="shared" si="50"/>
        <v>#DIV/0!</v>
      </c>
      <c r="J73" s="187" t="e">
        <f t="shared" si="50"/>
        <v>#DIV/0!</v>
      </c>
      <c r="K73" s="187" t="e">
        <f t="shared" si="50"/>
        <v>#DIV/0!</v>
      </c>
      <c r="L73" s="187" t="e">
        <f>L71/$D$71</f>
        <v>#DIV/0!</v>
      </c>
      <c r="M73" s="187" t="e">
        <f t="shared" ref="M73:V73" si="51">M71/$D$71</f>
        <v>#DIV/0!</v>
      </c>
      <c r="N73" s="187" t="e">
        <f t="shared" si="51"/>
        <v>#DIV/0!</v>
      </c>
      <c r="O73" s="187" t="e">
        <f t="shared" si="51"/>
        <v>#DIV/0!</v>
      </c>
      <c r="P73" s="187" t="e">
        <f t="shared" si="51"/>
        <v>#DIV/0!</v>
      </c>
      <c r="Q73" s="187" t="e">
        <f t="shared" si="51"/>
        <v>#DIV/0!</v>
      </c>
      <c r="R73" s="187" t="e">
        <f t="shared" si="51"/>
        <v>#DIV/0!</v>
      </c>
      <c r="S73" s="187" t="e">
        <f t="shared" si="51"/>
        <v>#DIV/0!</v>
      </c>
      <c r="T73" s="187" t="e">
        <f t="shared" si="51"/>
        <v>#DIV/0!</v>
      </c>
      <c r="U73" s="187" t="e">
        <f t="shared" si="51"/>
        <v>#DIV/0!</v>
      </c>
      <c r="V73" s="187" t="e">
        <f t="shared" si="51"/>
        <v>#DIV/0!</v>
      </c>
    </row>
    <row r="74" spans="1:24" ht="12" customHeight="1" x14ac:dyDescent="0.2">
      <c r="A74" s="1031" t="s">
        <v>383</v>
      </c>
      <c r="B74" s="1031"/>
      <c r="C74" s="188"/>
      <c r="D74" s="186"/>
      <c r="E74" s="187" t="e">
        <f>E73</f>
        <v>#DIV/0!</v>
      </c>
      <c r="F74" s="187" t="e">
        <f>E74+F73</f>
        <v>#DIV/0!</v>
      </c>
      <c r="G74" s="187" t="e">
        <f>F74+G73</f>
        <v>#DIV/0!</v>
      </c>
      <c r="H74" s="187" t="e">
        <f t="shared" ref="H74:L74" si="52">G74+H73</f>
        <v>#DIV/0!</v>
      </c>
      <c r="I74" s="187" t="e">
        <f t="shared" si="52"/>
        <v>#DIV/0!</v>
      </c>
      <c r="J74" s="187" t="e">
        <f t="shared" si="52"/>
        <v>#DIV/0!</v>
      </c>
      <c r="K74" s="187" t="e">
        <f t="shared" si="52"/>
        <v>#DIV/0!</v>
      </c>
      <c r="L74" s="187" t="e">
        <f t="shared" si="52"/>
        <v>#DIV/0!</v>
      </c>
      <c r="M74" s="187" t="e">
        <f t="shared" ref="M74" si="53">L74+M73</f>
        <v>#DIV/0!</v>
      </c>
      <c r="N74" s="187" t="e">
        <f t="shared" ref="N74" si="54">M74+N73</f>
        <v>#DIV/0!</v>
      </c>
      <c r="O74" s="187" t="e">
        <f t="shared" ref="O74" si="55">N74+O73</f>
        <v>#DIV/0!</v>
      </c>
      <c r="P74" s="187" t="e">
        <f t="shared" ref="P74" si="56">O74+P73</f>
        <v>#DIV/0!</v>
      </c>
      <c r="Q74" s="187" t="e">
        <f t="shared" ref="Q74" si="57">P74+Q73</f>
        <v>#DIV/0!</v>
      </c>
      <c r="R74" s="187" t="e">
        <f t="shared" ref="R74" si="58">Q74+R73</f>
        <v>#DIV/0!</v>
      </c>
      <c r="S74" s="187" t="e">
        <f t="shared" ref="S74" si="59">R74+S73</f>
        <v>#DIV/0!</v>
      </c>
      <c r="T74" s="187" t="e">
        <f t="shared" ref="T74" si="60">S74+T73</f>
        <v>#DIV/0!</v>
      </c>
      <c r="U74" s="187" t="e">
        <f t="shared" ref="U74" si="61">T74+U73</f>
        <v>#DIV/0!</v>
      </c>
      <c r="V74" s="187" t="e">
        <f t="shared" ref="V74" si="62">U74+V73</f>
        <v>#DIV/0!</v>
      </c>
    </row>
    <row r="75" spans="1:24" ht="12" customHeight="1" x14ac:dyDescent="0.2"/>
    <row r="76" spans="1:24" ht="15" customHeight="1" x14ac:dyDescent="0.2">
      <c r="D76" s="1032" t="s">
        <v>384</v>
      </c>
      <c r="E76" s="1032"/>
      <c r="F76" s="1032"/>
      <c r="G76" s="1032"/>
      <c r="H76" s="1032"/>
      <c r="I76" s="1032"/>
      <c r="J76" s="1032"/>
      <c r="K76" s="1032"/>
    </row>
    <row r="77" spans="1:24" ht="12.75" customHeight="1" x14ac:dyDescent="0.2">
      <c r="D77" s="1032"/>
      <c r="E77" s="1032"/>
      <c r="F77" s="1032"/>
      <c r="G77" s="1032"/>
      <c r="H77" s="1032"/>
      <c r="I77" s="1032"/>
      <c r="J77" s="1032"/>
      <c r="K77" s="1032"/>
    </row>
    <row r="78" spans="1:24" x14ac:dyDescent="0.2">
      <c r="D78" s="898" t="s">
        <v>2518</v>
      </c>
      <c r="E78" s="898"/>
      <c r="F78" s="898"/>
      <c r="G78" s="898"/>
      <c r="H78" s="899"/>
      <c r="I78" s="899"/>
      <c r="J78" s="899"/>
      <c r="K78" s="899"/>
    </row>
    <row r="79" spans="1:24" x14ac:dyDescent="0.2">
      <c r="D79" s="899"/>
      <c r="E79" s="899"/>
      <c r="F79" s="899"/>
      <c r="G79" s="899"/>
      <c r="H79" s="899"/>
      <c r="I79" s="899"/>
      <c r="J79" s="899"/>
      <c r="K79" s="899"/>
    </row>
    <row r="80" spans="1:24" x14ac:dyDescent="0.2">
      <c r="D80" s="899"/>
      <c r="E80" s="899"/>
      <c r="F80" s="899"/>
      <c r="G80" s="899"/>
      <c r="H80" s="899"/>
      <c r="I80" s="899"/>
      <c r="J80" s="899"/>
      <c r="K80" s="899"/>
    </row>
    <row r="91" spans="2:4" x14ac:dyDescent="0.2">
      <c r="D91" s="166" t="s">
        <v>79</v>
      </c>
    </row>
    <row r="92" spans="2:4" x14ac:dyDescent="0.2">
      <c r="B92" s="190">
        <v>92614</v>
      </c>
    </row>
    <row r="99" spans="1:10" x14ac:dyDescent="0.2">
      <c r="A99" s="189" t="s">
        <v>385</v>
      </c>
      <c r="H99" s="167">
        <v>19.8</v>
      </c>
    </row>
    <row r="100" spans="1:10" x14ac:dyDescent="0.2">
      <c r="A100" s="189" t="s">
        <v>386</v>
      </c>
    </row>
    <row r="101" spans="1:10" x14ac:dyDescent="0.2">
      <c r="A101" s="189" t="s">
        <v>387</v>
      </c>
    </row>
    <row r="102" spans="1:10" ht="15" x14ac:dyDescent="0.25">
      <c r="A102" s="189" t="s">
        <v>388</v>
      </c>
      <c r="H102" s="191">
        <v>16.399999999999999</v>
      </c>
      <c r="I102" s="191"/>
      <c r="J102" s="191"/>
    </row>
    <row r="103" spans="1:10" x14ac:dyDescent="0.2">
      <c r="A103" s="189" t="s">
        <v>389</v>
      </c>
      <c r="H103" s="167">
        <v>12</v>
      </c>
    </row>
    <row r="104" spans="1:10" x14ac:dyDescent="0.2">
      <c r="J104" s="167">
        <f>SUM(J92:J103)</f>
        <v>0</v>
      </c>
    </row>
    <row r="160" spans="8:8" x14ac:dyDescent="0.2">
      <c r="H160" s="167">
        <v>185</v>
      </c>
    </row>
    <row r="162" spans="1:1" x14ac:dyDescent="0.2">
      <c r="A162" s="192"/>
    </row>
    <row r="165" spans="1:1" x14ac:dyDescent="0.2">
      <c r="A165" s="192"/>
    </row>
    <row r="269" spans="3:8" x14ac:dyDescent="0.2">
      <c r="C269" s="193" t="s">
        <v>30</v>
      </c>
    </row>
    <row r="270" spans="3:8" x14ac:dyDescent="0.2">
      <c r="H270" s="167">
        <v>1</v>
      </c>
    </row>
    <row r="272" spans="3:8" x14ac:dyDescent="0.2">
      <c r="H272" s="167">
        <v>0.6</v>
      </c>
    </row>
    <row r="300" spans="8:8" x14ac:dyDescent="0.2">
      <c r="H300" s="167">
        <v>12</v>
      </c>
    </row>
    <row r="301" spans="8:8" x14ac:dyDescent="0.2">
      <c r="H301" s="167">
        <v>1.55</v>
      </c>
    </row>
    <row r="302" spans="8:8" x14ac:dyDescent="0.2">
      <c r="H302" s="167">
        <v>17.2</v>
      </c>
    </row>
    <row r="304" spans="8:8" x14ac:dyDescent="0.2">
      <c r="H304" s="167">
        <v>1</v>
      </c>
    </row>
    <row r="305" spans="2:10" x14ac:dyDescent="0.2">
      <c r="H305" s="167">
        <v>1</v>
      </c>
    </row>
    <row r="306" spans="2:10" x14ac:dyDescent="0.2">
      <c r="J306" s="167">
        <f>ROUND(H306*I306,2)</f>
        <v>0</v>
      </c>
    </row>
    <row r="307" spans="2:10" x14ac:dyDescent="0.2">
      <c r="H307" s="167">
        <v>10.38</v>
      </c>
    </row>
    <row r="308" spans="2:10" x14ac:dyDescent="0.2">
      <c r="H308" s="167">
        <v>16.2</v>
      </c>
    </row>
    <row r="309" spans="2:10" x14ac:dyDescent="0.2">
      <c r="H309" s="167">
        <v>43</v>
      </c>
    </row>
    <row r="310" spans="2:10" x14ac:dyDescent="0.2">
      <c r="H310" s="167">
        <v>1.22</v>
      </c>
    </row>
    <row r="311" spans="2:10" x14ac:dyDescent="0.2">
      <c r="H311" s="167">
        <v>9.1999999999999993</v>
      </c>
    </row>
    <row r="314" spans="2:10" x14ac:dyDescent="0.2">
      <c r="H314" s="167">
        <v>17</v>
      </c>
    </row>
    <row r="318" spans="2:10" x14ac:dyDescent="0.2">
      <c r="B318" s="190">
        <v>87630</v>
      </c>
      <c r="H318" s="167">
        <v>12.85</v>
      </c>
      <c r="I318" s="167">
        <v>32.82</v>
      </c>
    </row>
    <row r="319" spans="2:10" x14ac:dyDescent="0.2">
      <c r="B319" s="190">
        <v>98680</v>
      </c>
      <c r="H319" s="167">
        <v>12.85</v>
      </c>
      <c r="I319" s="167">
        <v>32.619999999999997</v>
      </c>
    </row>
    <row r="320" spans="2:10" x14ac:dyDescent="0.2">
      <c r="B320" s="190">
        <v>87447</v>
      </c>
      <c r="H320" s="167">
        <v>31.86</v>
      </c>
    </row>
    <row r="321" spans="8:8" x14ac:dyDescent="0.2">
      <c r="H321" s="167">
        <v>8.4</v>
      </c>
    </row>
    <row r="322" spans="8:8" x14ac:dyDescent="0.2">
      <c r="H322" s="167">
        <v>63</v>
      </c>
    </row>
    <row r="323" spans="8:8" x14ac:dyDescent="0.2">
      <c r="H323" s="167">
        <v>63</v>
      </c>
    </row>
    <row r="324" spans="8:8" x14ac:dyDescent="0.2">
      <c r="H324" s="167">
        <v>63</v>
      </c>
    </row>
    <row r="326" spans="8:8" x14ac:dyDescent="0.2">
      <c r="H326" s="167">
        <v>12.85</v>
      </c>
    </row>
    <row r="327" spans="8:8" x14ac:dyDescent="0.2">
      <c r="H327" s="167">
        <v>24.5</v>
      </c>
    </row>
    <row r="328" spans="8:8" x14ac:dyDescent="0.2">
      <c r="H328" s="167">
        <v>24.5</v>
      </c>
    </row>
    <row r="343" spans="8:10" ht="15" x14ac:dyDescent="0.25">
      <c r="H343" s="191"/>
      <c r="I343" s="191"/>
      <c r="J343" s="191"/>
    </row>
    <row r="344" spans="8:10" ht="15" x14ac:dyDescent="0.25">
      <c r="H344" s="191"/>
      <c r="I344" s="191"/>
      <c r="J344" s="191"/>
    </row>
    <row r="345" spans="8:10" ht="15" x14ac:dyDescent="0.25">
      <c r="H345" s="191"/>
      <c r="I345" s="191"/>
      <c r="J345" s="191"/>
    </row>
    <row r="346" spans="8:10" ht="15" x14ac:dyDescent="0.25">
      <c r="H346" s="191"/>
      <c r="I346" s="191"/>
      <c r="J346" s="191"/>
    </row>
    <row r="347" spans="8:10" ht="15" x14ac:dyDescent="0.25">
      <c r="H347" s="191"/>
      <c r="I347" s="191"/>
      <c r="J347" s="191"/>
    </row>
    <row r="348" spans="8:10" ht="15" x14ac:dyDescent="0.25">
      <c r="H348" s="191"/>
      <c r="I348" s="191"/>
      <c r="J348" s="191"/>
    </row>
    <row r="349" spans="8:10" ht="15" x14ac:dyDescent="0.25">
      <c r="H349" s="191"/>
      <c r="I349" s="191"/>
      <c r="J349" s="191"/>
    </row>
    <row r="350" spans="8:10" ht="15" x14ac:dyDescent="0.25">
      <c r="H350" s="191"/>
      <c r="I350" s="191"/>
      <c r="J350" s="191"/>
    </row>
    <row r="351" spans="8:10" ht="15" x14ac:dyDescent="0.25">
      <c r="H351" s="191"/>
      <c r="I351" s="191"/>
      <c r="J351" s="191"/>
    </row>
    <row r="352" spans="8:10" ht="15" x14ac:dyDescent="0.25">
      <c r="H352" s="191"/>
      <c r="I352" s="191"/>
      <c r="J352" s="191"/>
    </row>
    <row r="353" spans="8:10" ht="15" x14ac:dyDescent="0.25">
      <c r="J353" s="191"/>
    </row>
    <row r="355" spans="8:10" ht="15" x14ac:dyDescent="0.25">
      <c r="H355" s="191"/>
      <c r="I355" s="191"/>
      <c r="J355" s="191"/>
    </row>
    <row r="356" spans="8:10" ht="15" x14ac:dyDescent="0.25">
      <c r="H356" s="191"/>
      <c r="I356" s="191"/>
      <c r="J356" s="191"/>
    </row>
    <row r="357" spans="8:10" ht="15" x14ac:dyDescent="0.25">
      <c r="J357" s="194"/>
    </row>
    <row r="359" spans="8:10" ht="15" x14ac:dyDescent="0.25">
      <c r="H359" s="191"/>
      <c r="I359" s="191"/>
      <c r="J359" s="191"/>
    </row>
    <row r="360" spans="8:10" ht="15" x14ac:dyDescent="0.25">
      <c r="H360" s="191"/>
      <c r="I360" s="191"/>
      <c r="J360" s="191"/>
    </row>
    <row r="361" spans="8:10" ht="15" x14ac:dyDescent="0.25">
      <c r="H361" s="191"/>
      <c r="I361" s="191"/>
      <c r="J361" s="191"/>
    </row>
    <row r="362" spans="8:10" ht="15" x14ac:dyDescent="0.25">
      <c r="J362" s="194">
        <f>SUM(J359:J361)</f>
        <v>0</v>
      </c>
    </row>
    <row r="364" spans="8:10" ht="15" x14ac:dyDescent="0.25">
      <c r="H364" s="191"/>
      <c r="I364" s="191"/>
      <c r="J364" s="191"/>
    </row>
    <row r="365" spans="8:10" ht="15" x14ac:dyDescent="0.25">
      <c r="H365" s="191"/>
      <c r="I365" s="191"/>
      <c r="J365" s="191"/>
    </row>
    <row r="366" spans="8:10" ht="15" x14ac:dyDescent="0.25">
      <c r="H366" s="191"/>
      <c r="I366" s="191"/>
      <c r="J366" s="191"/>
    </row>
    <row r="367" spans="8:10" ht="15" x14ac:dyDescent="0.25">
      <c r="J367" s="194">
        <f>SUM(J364:J366)</f>
        <v>0</v>
      </c>
    </row>
    <row r="369" spans="8:10" ht="15" x14ac:dyDescent="0.25">
      <c r="H369" s="191"/>
      <c r="I369" s="191"/>
      <c r="J369" s="191"/>
    </row>
    <row r="370" spans="8:10" ht="15" x14ac:dyDescent="0.25">
      <c r="H370" s="191"/>
      <c r="I370" s="191"/>
      <c r="J370" s="191"/>
    </row>
    <row r="371" spans="8:10" ht="15" x14ac:dyDescent="0.25">
      <c r="H371" s="191"/>
      <c r="I371" s="191"/>
      <c r="J371" s="191"/>
    </row>
    <row r="372" spans="8:10" ht="15" x14ac:dyDescent="0.25">
      <c r="J372" s="194">
        <f>SUM(J369:J371)</f>
        <v>0</v>
      </c>
    </row>
    <row r="374" spans="8:10" ht="15" x14ac:dyDescent="0.25">
      <c r="H374" s="191"/>
      <c r="I374" s="191"/>
      <c r="J374" s="191"/>
    </row>
    <row r="375" spans="8:10" ht="15" x14ac:dyDescent="0.25">
      <c r="H375" s="191"/>
      <c r="I375" s="191"/>
      <c r="J375" s="191"/>
    </row>
    <row r="376" spans="8:10" ht="15" x14ac:dyDescent="0.25">
      <c r="J376" s="194"/>
    </row>
    <row r="378" spans="8:10" ht="15" x14ac:dyDescent="0.25">
      <c r="H378" s="191"/>
      <c r="I378" s="191"/>
      <c r="J378" s="191"/>
    </row>
    <row r="379" spans="8:10" ht="15" x14ac:dyDescent="0.25">
      <c r="H379" s="191"/>
      <c r="I379" s="191"/>
      <c r="J379" s="191"/>
    </row>
    <row r="380" spans="8:10" ht="15" x14ac:dyDescent="0.25">
      <c r="H380" s="191"/>
      <c r="I380" s="191"/>
      <c r="J380" s="191"/>
    </row>
    <row r="381" spans="8:10" ht="15" x14ac:dyDescent="0.25">
      <c r="H381" s="191"/>
      <c r="I381" s="191"/>
      <c r="J381" s="191"/>
    </row>
    <row r="382" spans="8:10" ht="15" x14ac:dyDescent="0.25">
      <c r="H382" s="191"/>
      <c r="I382" s="191"/>
      <c r="J382" s="191"/>
    </row>
    <row r="383" spans="8:10" ht="15" x14ac:dyDescent="0.25">
      <c r="J383" s="194"/>
    </row>
    <row r="385" spans="8:10" ht="15" x14ac:dyDescent="0.25">
      <c r="H385" s="191"/>
      <c r="I385" s="191"/>
      <c r="J385" s="191"/>
    </row>
    <row r="386" spans="8:10" ht="15" x14ac:dyDescent="0.25">
      <c r="H386" s="191"/>
      <c r="I386" s="191"/>
      <c r="J386" s="191"/>
    </row>
    <row r="387" spans="8:10" ht="15" x14ac:dyDescent="0.25">
      <c r="J387" s="194"/>
    </row>
    <row r="389" spans="8:10" ht="15" x14ac:dyDescent="0.25">
      <c r="H389" s="191"/>
      <c r="I389" s="191"/>
      <c r="J389" s="191"/>
    </row>
    <row r="390" spans="8:10" ht="15" x14ac:dyDescent="0.25">
      <c r="H390" s="191"/>
      <c r="I390" s="191"/>
      <c r="J390" s="191"/>
    </row>
    <row r="391" spans="8:10" ht="15" x14ac:dyDescent="0.25">
      <c r="H391" s="191"/>
      <c r="I391" s="191"/>
      <c r="J391" s="191"/>
    </row>
    <row r="392" spans="8:10" ht="15" x14ac:dyDescent="0.25">
      <c r="H392" s="191"/>
      <c r="I392" s="191"/>
      <c r="J392" s="191"/>
    </row>
    <row r="393" spans="8:10" ht="15" x14ac:dyDescent="0.25">
      <c r="H393" s="191"/>
      <c r="I393" s="191"/>
      <c r="J393" s="191"/>
    </row>
    <row r="394" spans="8:10" ht="15" x14ac:dyDescent="0.25">
      <c r="H394" s="191"/>
      <c r="I394" s="191"/>
      <c r="J394" s="191"/>
    </row>
    <row r="395" spans="8:10" ht="15" x14ac:dyDescent="0.25">
      <c r="H395" s="191"/>
      <c r="I395" s="191"/>
      <c r="J395" s="191"/>
    </row>
    <row r="396" spans="8:10" ht="15" x14ac:dyDescent="0.25">
      <c r="H396" s="191"/>
      <c r="I396" s="191"/>
      <c r="J396" s="191"/>
    </row>
    <row r="397" spans="8:10" ht="15" x14ac:dyDescent="0.25">
      <c r="H397" s="191"/>
      <c r="I397" s="191"/>
      <c r="J397" s="191"/>
    </row>
    <row r="398" spans="8:10" ht="15" x14ac:dyDescent="0.25">
      <c r="H398" s="191"/>
      <c r="I398" s="191"/>
      <c r="J398" s="191"/>
    </row>
    <row r="399" spans="8:10" ht="15" x14ac:dyDescent="0.25">
      <c r="J399" s="194"/>
    </row>
    <row r="402" spans="8:10" ht="15" x14ac:dyDescent="0.25">
      <c r="H402" s="191"/>
      <c r="I402" s="191"/>
      <c r="J402" s="191"/>
    </row>
    <row r="403" spans="8:10" ht="15" x14ac:dyDescent="0.25">
      <c r="H403" s="191"/>
      <c r="I403" s="191"/>
      <c r="J403" s="191"/>
    </row>
    <row r="404" spans="8:10" ht="15" x14ac:dyDescent="0.25">
      <c r="H404" s="191"/>
      <c r="I404" s="191"/>
      <c r="J404" s="191"/>
    </row>
    <row r="405" spans="8:10" ht="15" x14ac:dyDescent="0.25">
      <c r="H405" s="191"/>
      <c r="I405" s="191"/>
      <c r="J405" s="191"/>
    </row>
    <row r="406" spans="8:10" ht="15" x14ac:dyDescent="0.25">
      <c r="H406" s="191"/>
      <c r="I406" s="191"/>
      <c r="J406" s="191"/>
    </row>
    <row r="407" spans="8:10" ht="15" x14ac:dyDescent="0.25">
      <c r="H407" s="191"/>
      <c r="I407" s="191"/>
      <c r="J407" s="191"/>
    </row>
    <row r="408" spans="8:10" ht="15" x14ac:dyDescent="0.25">
      <c r="H408" s="191"/>
      <c r="I408" s="191"/>
      <c r="J408" s="191"/>
    </row>
    <row r="409" spans="8:10" ht="15" x14ac:dyDescent="0.25">
      <c r="H409" s="191"/>
      <c r="I409" s="191"/>
      <c r="J409" s="191"/>
    </row>
    <row r="410" spans="8:10" ht="15" x14ac:dyDescent="0.25">
      <c r="H410" s="191"/>
      <c r="I410" s="191"/>
      <c r="J410" s="191"/>
    </row>
    <row r="411" spans="8:10" ht="15" x14ac:dyDescent="0.25">
      <c r="H411" s="191"/>
      <c r="I411" s="191"/>
      <c r="J411" s="191"/>
    </row>
    <row r="412" spans="8:10" ht="15" x14ac:dyDescent="0.25">
      <c r="H412" s="191"/>
      <c r="I412" s="191"/>
      <c r="J412" s="191"/>
    </row>
    <row r="413" spans="8:10" ht="15" x14ac:dyDescent="0.25">
      <c r="H413" s="191"/>
      <c r="I413" s="191"/>
      <c r="J413" s="191"/>
    </row>
    <row r="414" spans="8:10" ht="15" x14ac:dyDescent="0.25">
      <c r="H414" s="191"/>
      <c r="I414" s="191"/>
      <c r="J414" s="191"/>
    </row>
    <row r="415" spans="8:10" ht="15" x14ac:dyDescent="0.25">
      <c r="J415" s="194"/>
    </row>
    <row r="417" spans="8:10" ht="15" x14ac:dyDescent="0.25">
      <c r="H417" s="191"/>
      <c r="I417" s="191"/>
      <c r="J417" s="191"/>
    </row>
    <row r="418" spans="8:10" ht="15" x14ac:dyDescent="0.25">
      <c r="H418" s="191"/>
      <c r="I418" s="191"/>
      <c r="J418" s="191"/>
    </row>
    <row r="419" spans="8:10" ht="15" x14ac:dyDescent="0.25">
      <c r="H419" s="191"/>
      <c r="I419" s="191"/>
      <c r="J419" s="191"/>
    </row>
    <row r="420" spans="8:10" ht="15" x14ac:dyDescent="0.25">
      <c r="H420" s="191"/>
      <c r="I420" s="191"/>
      <c r="J420" s="191"/>
    </row>
    <row r="421" spans="8:10" ht="15" x14ac:dyDescent="0.25">
      <c r="J421" s="194"/>
    </row>
    <row r="423" spans="8:10" ht="15" x14ac:dyDescent="0.25">
      <c r="H423" s="191"/>
      <c r="I423" s="191"/>
      <c r="J423" s="191"/>
    </row>
    <row r="424" spans="8:10" ht="15" x14ac:dyDescent="0.25">
      <c r="H424" s="191"/>
      <c r="I424" s="191"/>
      <c r="J424" s="191"/>
    </row>
    <row r="425" spans="8:10" ht="15" x14ac:dyDescent="0.25">
      <c r="H425" s="191"/>
      <c r="I425" s="191"/>
      <c r="J425" s="191"/>
    </row>
    <row r="426" spans="8:10" ht="15" x14ac:dyDescent="0.25">
      <c r="H426" s="191"/>
      <c r="I426" s="191"/>
      <c r="J426" s="191"/>
    </row>
    <row r="427" spans="8:10" ht="15" x14ac:dyDescent="0.25">
      <c r="J427" s="194"/>
    </row>
    <row r="429" spans="8:10" ht="15" x14ac:dyDescent="0.25">
      <c r="H429" s="191"/>
      <c r="I429" s="191"/>
      <c r="J429" s="191"/>
    </row>
    <row r="430" spans="8:10" ht="15" x14ac:dyDescent="0.25">
      <c r="J430" s="194">
        <f>SUM(J429)</f>
        <v>0</v>
      </c>
    </row>
    <row r="433" spans="8:10" ht="15" x14ac:dyDescent="0.25">
      <c r="H433" s="191"/>
      <c r="I433" s="191"/>
      <c r="J433" s="191"/>
    </row>
    <row r="434" spans="8:10" ht="15" x14ac:dyDescent="0.25">
      <c r="H434" s="191"/>
      <c r="I434" s="191"/>
      <c r="J434" s="191"/>
    </row>
    <row r="435" spans="8:10" ht="15" x14ac:dyDescent="0.25">
      <c r="J435" s="194"/>
    </row>
    <row r="440" spans="8:10" x14ac:dyDescent="0.2">
      <c r="I440" s="167">
        <f>I438+I439</f>
        <v>0</v>
      </c>
    </row>
    <row r="442" spans="8:10" x14ac:dyDescent="0.2">
      <c r="J442" s="167">
        <f>I440</f>
        <v>0</v>
      </c>
    </row>
  </sheetData>
  <sheetProtection selectLockedCells="1" selectUnlockedCells="1"/>
  <mergeCells count="139">
    <mergeCell ref="B54:B55"/>
    <mergeCell ref="B56:B57"/>
    <mergeCell ref="C54:C55"/>
    <mergeCell ref="C56:C57"/>
    <mergeCell ref="D54:D55"/>
    <mergeCell ref="A54:A55"/>
    <mergeCell ref="D56:D57"/>
    <mergeCell ref="A56:A57"/>
    <mergeCell ref="A36:A37"/>
    <mergeCell ref="B36:B37"/>
    <mergeCell ref="C36:C37"/>
    <mergeCell ref="D36:D37"/>
    <mergeCell ref="A48:A49"/>
    <mergeCell ref="B48:B49"/>
    <mergeCell ref="C48:C49"/>
    <mergeCell ref="D48:D49"/>
    <mergeCell ref="A50:A51"/>
    <mergeCell ref="B50:B51"/>
    <mergeCell ref="C50:C51"/>
    <mergeCell ref="D50:D51"/>
    <mergeCell ref="A52:A53"/>
    <mergeCell ref="B52:B53"/>
    <mergeCell ref="C52:C53"/>
    <mergeCell ref="D52:D53"/>
    <mergeCell ref="B58:B59"/>
    <mergeCell ref="C58:C59"/>
    <mergeCell ref="D58:D59"/>
    <mergeCell ref="B64:B65"/>
    <mergeCell ref="C64:C65"/>
    <mergeCell ref="D64:D65"/>
    <mergeCell ref="A60:A61"/>
    <mergeCell ref="B60:B61"/>
    <mergeCell ref="C60:C61"/>
    <mergeCell ref="D60:D61"/>
    <mergeCell ref="A62:A63"/>
    <mergeCell ref="B62:B63"/>
    <mergeCell ref="C62:C63"/>
    <mergeCell ref="D62:D63"/>
    <mergeCell ref="A58:A59"/>
    <mergeCell ref="B66:B67"/>
    <mergeCell ref="D66:D67"/>
    <mergeCell ref="C66:C67"/>
    <mergeCell ref="A73:B73"/>
    <mergeCell ref="A74:B74"/>
    <mergeCell ref="D76:K77"/>
    <mergeCell ref="D78:K80"/>
    <mergeCell ref="A68:A69"/>
    <mergeCell ref="B68:B69"/>
    <mergeCell ref="C68:C69"/>
    <mergeCell ref="D68:D69"/>
    <mergeCell ref="A71:B71"/>
    <mergeCell ref="A72:B72"/>
    <mergeCell ref="A66:A67"/>
    <mergeCell ref="A44:A45"/>
    <mergeCell ref="B44:B45"/>
    <mergeCell ref="C44:C45"/>
    <mergeCell ref="D44:D45"/>
    <mergeCell ref="A46:A47"/>
    <mergeCell ref="B46:B47"/>
    <mergeCell ref="C46:C47"/>
    <mergeCell ref="D46:D47"/>
    <mergeCell ref="A40:A41"/>
    <mergeCell ref="B40:B41"/>
    <mergeCell ref="C40:C41"/>
    <mergeCell ref="D40:D41"/>
    <mergeCell ref="A42:A43"/>
    <mergeCell ref="B42:B43"/>
    <mergeCell ref="C42:C43"/>
    <mergeCell ref="D42:D43"/>
    <mergeCell ref="A38:A39"/>
    <mergeCell ref="B38:B39"/>
    <mergeCell ref="C38:C39"/>
    <mergeCell ref="D38:D39"/>
    <mergeCell ref="A32:A33"/>
    <mergeCell ref="B32:B33"/>
    <mergeCell ref="C32:C33"/>
    <mergeCell ref="D32:D33"/>
    <mergeCell ref="A34:A35"/>
    <mergeCell ref="B34:B35"/>
    <mergeCell ref="C34:C35"/>
    <mergeCell ref="D34:D35"/>
    <mergeCell ref="A28:A29"/>
    <mergeCell ref="B28:B29"/>
    <mergeCell ref="C28:C29"/>
    <mergeCell ref="D28:D29"/>
    <mergeCell ref="A30:A31"/>
    <mergeCell ref="B30:B31"/>
    <mergeCell ref="C30:C31"/>
    <mergeCell ref="D30:D31"/>
    <mergeCell ref="A24:A25"/>
    <mergeCell ref="B24:B25"/>
    <mergeCell ref="C24:C25"/>
    <mergeCell ref="D24:D25"/>
    <mergeCell ref="A26:A27"/>
    <mergeCell ref="B26:B27"/>
    <mergeCell ref="C26:C27"/>
    <mergeCell ref="D26:D27"/>
    <mergeCell ref="D20:D21"/>
    <mergeCell ref="A22:A23"/>
    <mergeCell ref="B22:B23"/>
    <mergeCell ref="C22:C23"/>
    <mergeCell ref="D22:D23"/>
    <mergeCell ref="A16:A17"/>
    <mergeCell ref="B16:B17"/>
    <mergeCell ref="C16:C17"/>
    <mergeCell ref="D16:D17"/>
    <mergeCell ref="A18:A19"/>
    <mergeCell ref="B18:B19"/>
    <mergeCell ref="C18:C19"/>
    <mergeCell ref="D18:D19"/>
    <mergeCell ref="A20:A21"/>
    <mergeCell ref="B20:B21"/>
    <mergeCell ref="C20:C21"/>
    <mergeCell ref="A3:R3"/>
    <mergeCell ref="A4:P4"/>
    <mergeCell ref="A5:P5"/>
    <mergeCell ref="C6:D6"/>
    <mergeCell ref="H6:I6"/>
    <mergeCell ref="P6:V6"/>
    <mergeCell ref="P7:V7"/>
    <mergeCell ref="H8:V8"/>
    <mergeCell ref="E8:G8"/>
    <mergeCell ref="A7:H7"/>
    <mergeCell ref="A8:A9"/>
    <mergeCell ref="B8:B9"/>
    <mergeCell ref="C8:C9"/>
    <mergeCell ref="D8:D9"/>
    <mergeCell ref="A14:A15"/>
    <mergeCell ref="B14:B15"/>
    <mergeCell ref="C14:C15"/>
    <mergeCell ref="D14:D15"/>
    <mergeCell ref="D10:D11"/>
    <mergeCell ref="B10:B11"/>
    <mergeCell ref="C10:C11"/>
    <mergeCell ref="A12:A13"/>
    <mergeCell ref="B12:B13"/>
    <mergeCell ref="C12:C13"/>
    <mergeCell ref="D12:D13"/>
    <mergeCell ref="A10:A11"/>
  </mergeCells>
  <phoneticPr fontId="84" type="noConversion"/>
  <printOptions horizontalCentered="1"/>
  <pageMargins left="0.23622047244094491" right="0.23622047244094491" top="0.74803149606299213" bottom="0.74803149606299213" header="0.31496062992125984" footer="0.31496062992125984"/>
  <pageSetup paperSize="9" scale="37" firstPageNumber="0" fitToHeight="1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0"/>
  <sheetViews>
    <sheetView tabSelected="1" view="pageBreakPreview" topLeftCell="A265" zoomScale="115" zoomScaleNormal="85" zoomScaleSheetLayoutView="115" workbookViewId="0">
      <selection activeCell="A267" sqref="A267"/>
    </sheetView>
  </sheetViews>
  <sheetFormatPr defaultRowHeight="15" x14ac:dyDescent="0.25"/>
  <cols>
    <col min="1" max="1" width="16.140625" customWidth="1"/>
    <col min="2" max="2" width="60.5703125" customWidth="1"/>
    <col min="3" max="3" width="9.140625" customWidth="1"/>
    <col min="4" max="4" width="9.7109375" customWidth="1"/>
    <col min="5" max="5" width="16.42578125" customWidth="1"/>
    <col min="6" max="6" width="12.140625" customWidth="1"/>
    <col min="7" max="7" width="11.140625" customWidth="1"/>
    <col min="9" max="9" width="12.28515625" bestFit="1" customWidth="1"/>
    <col min="13" max="13" width="11.140625" bestFit="1" customWidth="1"/>
  </cols>
  <sheetData>
    <row r="1" spans="1:8" ht="66.75" customHeight="1" x14ac:dyDescent="0.25">
      <c r="A1" s="1033" t="s">
        <v>436</v>
      </c>
      <c r="B1" s="1034"/>
      <c r="C1" s="1034"/>
      <c r="D1" s="1034"/>
      <c r="E1" s="1034"/>
      <c r="F1" s="1034"/>
      <c r="G1" s="1035"/>
      <c r="H1" s="214"/>
    </row>
    <row r="2" spans="1:8" ht="18" customHeight="1" x14ac:dyDescent="0.25">
      <c r="A2" s="1036" t="s">
        <v>2493</v>
      </c>
      <c r="B2" s="976"/>
      <c r="C2" s="976"/>
      <c r="D2" s="976"/>
      <c r="E2" s="976"/>
      <c r="F2" s="976"/>
      <c r="G2" s="977"/>
      <c r="H2" s="214"/>
    </row>
    <row r="3" spans="1:8" ht="33" customHeight="1" x14ac:dyDescent="0.25">
      <c r="A3" s="215"/>
      <c r="B3" s="216"/>
      <c r="C3" s="216"/>
      <c r="D3" s="216"/>
      <c r="E3" s="1037" t="s">
        <v>2495</v>
      </c>
      <c r="F3" s="1037"/>
      <c r="G3" s="1038"/>
    </row>
    <row r="5" spans="1:8" x14ac:dyDescent="0.25">
      <c r="A5" s="269"/>
      <c r="B5" s="270"/>
      <c r="C5" s="271"/>
      <c r="D5" s="271"/>
      <c r="E5" s="272"/>
      <c r="F5" s="273"/>
      <c r="G5" s="274"/>
    </row>
    <row r="6" spans="1:8" x14ac:dyDescent="0.25">
      <c r="A6" s="213" t="s">
        <v>4</v>
      </c>
      <c r="B6" s="213" t="s">
        <v>5</v>
      </c>
      <c r="C6" s="213" t="s">
        <v>431</v>
      </c>
      <c r="D6" s="213" t="s">
        <v>432</v>
      </c>
      <c r="E6" s="213" t="s">
        <v>433</v>
      </c>
      <c r="F6" s="213" t="s">
        <v>434</v>
      </c>
      <c r="G6" s="213" t="s">
        <v>435</v>
      </c>
    </row>
    <row r="7" spans="1:8" ht="54" customHeight="1" x14ac:dyDescent="0.25">
      <c r="A7" s="507" t="s">
        <v>851</v>
      </c>
      <c r="B7" s="508" t="s">
        <v>1045</v>
      </c>
      <c r="C7" s="509" t="s">
        <v>405</v>
      </c>
      <c r="D7" s="510" t="s">
        <v>30</v>
      </c>
      <c r="E7" s="511" t="s">
        <v>433</v>
      </c>
      <c r="F7" s="512" t="s">
        <v>434</v>
      </c>
      <c r="G7" s="512" t="s">
        <v>435</v>
      </c>
    </row>
    <row r="8" spans="1:8" x14ac:dyDescent="0.25">
      <c r="A8" s="496"/>
      <c r="B8" s="496" t="s">
        <v>1046</v>
      </c>
      <c r="C8" s="496" t="s">
        <v>408</v>
      </c>
      <c r="D8" s="548" t="s">
        <v>13</v>
      </c>
      <c r="E8" s="268">
        <v>1.6</v>
      </c>
      <c r="F8" s="496"/>
      <c r="G8" s="491">
        <f>F8*E8</f>
        <v>0</v>
      </c>
    </row>
    <row r="9" spans="1:8" x14ac:dyDescent="0.25">
      <c r="A9" s="267"/>
      <c r="B9" s="8" t="s">
        <v>418</v>
      </c>
      <c r="C9" s="380" t="s">
        <v>405</v>
      </c>
      <c r="D9" s="9" t="s">
        <v>409</v>
      </c>
      <c r="E9" s="268">
        <v>1.6</v>
      </c>
      <c r="F9" s="10"/>
      <c r="G9" s="10">
        <f>F9*E9</f>
        <v>0</v>
      </c>
    </row>
    <row r="10" spans="1:8" x14ac:dyDescent="0.25">
      <c r="A10" s="496"/>
      <c r="B10" s="496" t="s">
        <v>802</v>
      </c>
      <c r="C10" s="496" t="s">
        <v>408</v>
      </c>
      <c r="D10" s="548" t="s">
        <v>13</v>
      </c>
      <c r="E10" s="496">
        <v>0.2</v>
      </c>
      <c r="F10" s="496"/>
      <c r="G10" s="491">
        <f>F10*E10</f>
        <v>0</v>
      </c>
    </row>
    <row r="11" spans="1:8" x14ac:dyDescent="0.25">
      <c r="E11" s="492"/>
      <c r="F11" s="493" t="s">
        <v>453</v>
      </c>
      <c r="G11" s="494">
        <f>SUM(G8:G10)</f>
        <v>0</v>
      </c>
    </row>
    <row r="12" spans="1:8" x14ac:dyDescent="0.25">
      <c r="E12" s="492"/>
      <c r="F12" s="551"/>
      <c r="G12" s="552"/>
    </row>
    <row r="13" spans="1:8" x14ac:dyDescent="0.25">
      <c r="A13" s="213" t="s">
        <v>4</v>
      </c>
      <c r="B13" s="213" t="s">
        <v>5</v>
      </c>
      <c r="C13" s="213" t="s">
        <v>431</v>
      </c>
      <c r="D13" s="213" t="s">
        <v>432</v>
      </c>
      <c r="E13" s="213" t="s">
        <v>433</v>
      </c>
      <c r="F13" s="213" t="s">
        <v>434</v>
      </c>
      <c r="G13" s="213" t="s">
        <v>435</v>
      </c>
    </row>
    <row r="14" spans="1:8" ht="25.5" x14ac:dyDescent="0.25">
      <c r="A14" s="245" t="s">
        <v>631</v>
      </c>
      <c r="B14" s="245" t="s">
        <v>977</v>
      </c>
      <c r="C14" s="249" t="s">
        <v>405</v>
      </c>
      <c r="D14" s="249" t="s">
        <v>18</v>
      </c>
      <c r="E14" s="266">
        <v>1</v>
      </c>
      <c r="F14" s="11"/>
      <c r="G14" s="11"/>
    </row>
    <row r="15" spans="1:8" x14ac:dyDescent="0.25">
      <c r="A15" s="267"/>
      <c r="B15" s="8" t="s">
        <v>805</v>
      </c>
      <c r="C15" s="9" t="s">
        <v>406</v>
      </c>
      <c r="D15" s="9" t="s">
        <v>407</v>
      </c>
      <c r="E15" s="268">
        <v>70</v>
      </c>
      <c r="F15" s="10"/>
      <c r="G15" s="10">
        <f>F15*E15</f>
        <v>0</v>
      </c>
    </row>
    <row r="16" spans="1:8" ht="25.5" x14ac:dyDescent="0.25">
      <c r="A16" s="267"/>
      <c r="B16" s="8" t="s">
        <v>974</v>
      </c>
      <c r="C16" s="9" t="s">
        <v>408</v>
      </c>
      <c r="D16" s="9" t="s">
        <v>409</v>
      </c>
      <c r="E16" s="268">
        <v>352</v>
      </c>
      <c r="F16" s="10"/>
      <c r="G16" s="10">
        <f>F16*E16</f>
        <v>0</v>
      </c>
    </row>
    <row r="17" spans="1:7" ht="25.5" x14ac:dyDescent="0.25">
      <c r="A17" s="267"/>
      <c r="B17" s="8" t="s">
        <v>411</v>
      </c>
      <c r="C17" s="9" t="s">
        <v>406</v>
      </c>
      <c r="D17" s="9" t="s">
        <v>407</v>
      </c>
      <c r="E17" s="268">
        <v>352</v>
      </c>
      <c r="F17" s="10"/>
      <c r="G17" s="10">
        <f>F17*E17</f>
        <v>0</v>
      </c>
    </row>
    <row r="18" spans="1:7" x14ac:dyDescent="0.25">
      <c r="A18" s="218"/>
      <c r="B18" s="219"/>
      <c r="C18" s="220"/>
      <c r="D18" s="220"/>
      <c r="E18" s="232"/>
      <c r="F18" s="255" t="s">
        <v>453</v>
      </c>
      <c r="G18" s="539">
        <f>SUM(G15:G17)</f>
        <v>0</v>
      </c>
    </row>
    <row r="19" spans="1:7" x14ac:dyDescent="0.25">
      <c r="A19" s="218"/>
      <c r="B19" s="219"/>
      <c r="C19" s="220"/>
      <c r="D19" s="220"/>
      <c r="E19" s="551"/>
      <c r="F19" s="551"/>
      <c r="G19" s="552"/>
    </row>
    <row r="20" spans="1:7" x14ac:dyDescent="0.25">
      <c r="A20" s="269"/>
      <c r="B20" s="270"/>
      <c r="C20" s="271"/>
      <c r="D20" s="271"/>
      <c r="E20" s="272"/>
      <c r="F20" s="273"/>
      <c r="G20" s="274"/>
    </row>
    <row r="21" spans="1:7" x14ac:dyDescent="0.25">
      <c r="A21" s="213" t="s">
        <v>4</v>
      </c>
      <c r="B21" s="213" t="s">
        <v>5</v>
      </c>
      <c r="C21" s="213" t="s">
        <v>431</v>
      </c>
      <c r="D21" s="213" t="s">
        <v>432</v>
      </c>
      <c r="E21" s="213" t="s">
        <v>433</v>
      </c>
      <c r="F21" s="213" t="s">
        <v>434</v>
      </c>
      <c r="G21" s="213" t="s">
        <v>435</v>
      </c>
    </row>
    <row r="22" spans="1:7" x14ac:dyDescent="0.25">
      <c r="A22" s="245" t="s">
        <v>632</v>
      </c>
      <c r="B22" s="245" t="s">
        <v>619</v>
      </c>
      <c r="C22" s="249">
        <v>1</v>
      </c>
      <c r="D22" s="249" t="s">
        <v>18</v>
      </c>
      <c r="E22" s="266">
        <v>1</v>
      </c>
      <c r="F22" s="11"/>
      <c r="G22" s="11">
        <f>F22*E22</f>
        <v>0</v>
      </c>
    </row>
    <row r="23" spans="1:7" x14ac:dyDescent="0.25">
      <c r="A23" s="9"/>
      <c r="B23" s="8" t="s">
        <v>805</v>
      </c>
      <c r="C23" s="9" t="s">
        <v>406</v>
      </c>
      <c r="D23" s="9" t="s">
        <v>407</v>
      </c>
      <c r="E23" s="268">
        <v>60</v>
      </c>
      <c r="F23" s="10"/>
      <c r="G23" s="10">
        <f>F23*E23</f>
        <v>0</v>
      </c>
    </row>
    <row r="24" spans="1:7" ht="25.5" x14ac:dyDescent="0.25">
      <c r="A24" s="267"/>
      <c r="B24" s="8" t="s">
        <v>12</v>
      </c>
      <c r="C24" s="9" t="s">
        <v>408</v>
      </c>
      <c r="D24" s="9" t="s">
        <v>409</v>
      </c>
      <c r="E24" s="268">
        <v>175</v>
      </c>
      <c r="F24" s="10"/>
      <c r="G24" s="10">
        <f>F24*E24</f>
        <v>0</v>
      </c>
    </row>
    <row r="25" spans="1:7" x14ac:dyDescent="0.25">
      <c r="A25" s="208"/>
      <c r="B25" s="209"/>
      <c r="C25" s="210"/>
      <c r="D25" s="210"/>
      <c r="E25" s="212"/>
      <c r="F25" s="255" t="s">
        <v>453</v>
      </c>
      <c r="G25" s="256">
        <f>SUM(G23:G24)</f>
        <v>0</v>
      </c>
    </row>
    <row r="26" spans="1:7" x14ac:dyDescent="0.25">
      <c r="A26" s="218"/>
      <c r="B26" s="219"/>
      <c r="C26" s="220"/>
      <c r="D26" s="220"/>
      <c r="E26" s="551"/>
      <c r="F26" s="551"/>
      <c r="G26" s="552"/>
    </row>
    <row r="27" spans="1:7" x14ac:dyDescent="0.25">
      <c r="A27" s="334"/>
      <c r="B27" s="275"/>
      <c r="C27" s="276"/>
      <c r="D27" s="276"/>
      <c r="E27" s="277"/>
      <c r="F27" s="278"/>
      <c r="G27" s="278"/>
    </row>
    <row r="28" spans="1:7" x14ac:dyDescent="0.25">
      <c r="A28" s="213" t="s">
        <v>4</v>
      </c>
      <c r="B28" s="213" t="s">
        <v>5</v>
      </c>
      <c r="C28" s="213" t="s">
        <v>431</v>
      </c>
      <c r="D28" s="213" t="s">
        <v>432</v>
      </c>
      <c r="E28" s="213" t="s">
        <v>433</v>
      </c>
      <c r="F28" s="213" t="s">
        <v>434</v>
      </c>
      <c r="G28" s="213" t="s">
        <v>435</v>
      </c>
    </row>
    <row r="29" spans="1:7" ht="25.5" x14ac:dyDescent="0.25">
      <c r="A29" s="245" t="s">
        <v>633</v>
      </c>
      <c r="B29" s="245" t="s">
        <v>768</v>
      </c>
      <c r="C29" s="249" t="s">
        <v>405</v>
      </c>
      <c r="D29" s="249" t="s">
        <v>18</v>
      </c>
      <c r="E29" s="266">
        <v>1</v>
      </c>
      <c r="F29" s="11"/>
      <c r="G29" s="11"/>
    </row>
    <row r="30" spans="1:7" x14ac:dyDescent="0.25">
      <c r="A30" s="9"/>
      <c r="B30" s="8" t="s">
        <v>805</v>
      </c>
      <c r="C30" s="9" t="s">
        <v>406</v>
      </c>
      <c r="D30" s="9" t="s">
        <v>407</v>
      </c>
      <c r="E30" s="268">
        <v>70</v>
      </c>
      <c r="F30" s="10"/>
      <c r="G30" s="10">
        <f>F30*E30</f>
        <v>0</v>
      </c>
    </row>
    <row r="31" spans="1:7" ht="25.5" x14ac:dyDescent="0.25">
      <c r="A31" s="267"/>
      <c r="B31" s="8" t="s">
        <v>12</v>
      </c>
      <c r="C31" s="9" t="s">
        <v>408</v>
      </c>
      <c r="D31" s="9" t="s">
        <v>409</v>
      </c>
      <c r="E31" s="268">
        <v>220</v>
      </c>
      <c r="F31" s="10"/>
      <c r="G31" s="10">
        <f>F31*E31</f>
        <v>0</v>
      </c>
    </row>
    <row r="32" spans="1:7" x14ac:dyDescent="0.25">
      <c r="A32" s="208"/>
      <c r="B32" s="209"/>
      <c r="C32" s="210"/>
      <c r="D32" s="210"/>
      <c r="E32" s="212"/>
      <c r="F32" s="255" t="s">
        <v>453</v>
      </c>
      <c r="G32" s="256">
        <f>SUM(G30:G31)</f>
        <v>0</v>
      </c>
    </row>
    <row r="33" spans="1:9" x14ac:dyDescent="0.25">
      <c r="A33" s="218"/>
      <c r="B33" s="219"/>
      <c r="C33" s="220"/>
      <c r="D33" s="220"/>
      <c r="E33" s="221"/>
      <c r="F33" s="222"/>
      <c r="G33" s="222"/>
    </row>
    <row r="34" spans="1:9" x14ac:dyDescent="0.25">
      <c r="A34" s="334"/>
      <c r="B34" s="275"/>
      <c r="C34" s="276"/>
      <c r="D34" s="276"/>
      <c r="E34" s="277"/>
      <c r="F34" s="278"/>
      <c r="G34" s="278"/>
    </row>
    <row r="35" spans="1:9" x14ac:dyDescent="0.25">
      <c r="A35" s="213" t="s">
        <v>4</v>
      </c>
      <c r="B35" s="213" t="s">
        <v>5</v>
      </c>
      <c r="C35" s="213" t="s">
        <v>431</v>
      </c>
      <c r="D35" s="213" t="s">
        <v>432</v>
      </c>
      <c r="E35" s="213" t="s">
        <v>433</v>
      </c>
      <c r="F35" s="213" t="s">
        <v>434</v>
      </c>
      <c r="G35" s="213" t="s">
        <v>435</v>
      </c>
    </row>
    <row r="36" spans="1:9" x14ac:dyDescent="0.25">
      <c r="A36" s="245" t="s">
        <v>98</v>
      </c>
      <c r="B36" s="245" t="str">
        <f>'Orçamento sintetico'!D25</f>
        <v>ELABORAÇÃO DO PROJETO DE ESTRUTURA DE METÁLICAS</v>
      </c>
      <c r="C36" s="249" t="s">
        <v>405</v>
      </c>
      <c r="D36" s="249" t="s">
        <v>18</v>
      </c>
      <c r="E36" s="266">
        <v>1</v>
      </c>
      <c r="F36" s="266"/>
      <c r="G36" s="11"/>
    </row>
    <row r="37" spans="1:9" x14ac:dyDescent="0.25">
      <c r="A37" s="9"/>
      <c r="B37" s="8" t="s">
        <v>805</v>
      </c>
      <c r="C37" s="9" t="s">
        <v>406</v>
      </c>
      <c r="D37" s="9" t="s">
        <v>407</v>
      </c>
      <c r="E37" s="268">
        <v>60</v>
      </c>
      <c r="F37" s="10"/>
      <c r="G37" s="10">
        <f>F37*E37</f>
        <v>0</v>
      </c>
    </row>
    <row r="38" spans="1:9" ht="25.5" x14ac:dyDescent="0.25">
      <c r="A38" s="267"/>
      <c r="B38" s="8" t="s">
        <v>12</v>
      </c>
      <c r="C38" s="9" t="s">
        <v>408</v>
      </c>
      <c r="D38" s="9" t="s">
        <v>409</v>
      </c>
      <c r="E38" s="268">
        <v>175</v>
      </c>
      <c r="F38" s="10"/>
      <c r="G38" s="10">
        <f>F38*E38</f>
        <v>0</v>
      </c>
    </row>
    <row r="39" spans="1:9" x14ac:dyDescent="0.25">
      <c r="A39" s="208"/>
      <c r="B39" s="229"/>
      <c r="C39" s="230"/>
      <c r="D39" s="230"/>
      <c r="E39" s="231"/>
      <c r="F39" s="255" t="s">
        <v>453</v>
      </c>
      <c r="G39" s="256">
        <f>SUM(G36:G38)</f>
        <v>0</v>
      </c>
    </row>
    <row r="42" spans="1:9" x14ac:dyDescent="0.25">
      <c r="A42" s="269"/>
      <c r="B42" s="275"/>
      <c r="C42" s="276"/>
      <c r="D42" s="276"/>
      <c r="E42" s="277"/>
      <c r="F42" s="278"/>
      <c r="G42" s="278"/>
    </row>
    <row r="43" spans="1:9" x14ac:dyDescent="0.25">
      <c r="A43" s="213" t="s">
        <v>4</v>
      </c>
      <c r="B43" s="213" t="s">
        <v>5</v>
      </c>
      <c r="C43" s="213" t="s">
        <v>431</v>
      </c>
      <c r="D43" s="213" t="s">
        <v>432</v>
      </c>
      <c r="E43" s="213" t="s">
        <v>433</v>
      </c>
      <c r="F43" s="213" t="s">
        <v>434</v>
      </c>
      <c r="G43" s="213" t="s">
        <v>435</v>
      </c>
    </row>
    <row r="44" spans="1:9" ht="51" customHeight="1" x14ac:dyDescent="0.25">
      <c r="A44" s="245" t="s">
        <v>539</v>
      </c>
      <c r="B44" s="245" t="s">
        <v>975</v>
      </c>
      <c r="C44" s="249" t="s">
        <v>405</v>
      </c>
      <c r="D44" s="249" t="s">
        <v>18</v>
      </c>
      <c r="E44" s="266">
        <v>1</v>
      </c>
      <c r="F44" s="266"/>
      <c r="G44" s="11"/>
    </row>
    <row r="45" spans="1:9" x14ac:dyDescent="0.25">
      <c r="A45" s="9"/>
      <c r="B45" s="8" t="s">
        <v>805</v>
      </c>
      <c r="C45" s="9" t="s">
        <v>406</v>
      </c>
      <c r="D45" s="9" t="s">
        <v>407</v>
      </c>
      <c r="E45" s="268">
        <v>120</v>
      </c>
      <c r="F45" s="10"/>
      <c r="G45" s="10">
        <f>F45*E45</f>
        <v>0</v>
      </c>
    </row>
    <row r="46" spans="1:9" ht="25.5" x14ac:dyDescent="0.25">
      <c r="A46" s="267"/>
      <c r="B46" s="8" t="s">
        <v>12</v>
      </c>
      <c r="C46" s="9" t="s">
        <v>408</v>
      </c>
      <c r="D46" s="9" t="s">
        <v>409</v>
      </c>
      <c r="E46" s="268">
        <v>352</v>
      </c>
      <c r="F46" s="10"/>
      <c r="G46" s="10">
        <f>F46*E46</f>
        <v>0</v>
      </c>
      <c r="I46">
        <f>8*5</f>
        <v>40</v>
      </c>
    </row>
    <row r="47" spans="1:9" ht="25.5" x14ac:dyDescent="0.25">
      <c r="A47" s="335"/>
      <c r="B47" s="8" t="s">
        <v>579</v>
      </c>
      <c r="C47" s="9" t="s">
        <v>408</v>
      </c>
      <c r="D47" s="9" t="s">
        <v>409</v>
      </c>
      <c r="E47" s="268">
        <v>220</v>
      </c>
      <c r="F47" s="10"/>
      <c r="G47" s="10">
        <f>F47*E47</f>
        <v>0</v>
      </c>
    </row>
    <row r="48" spans="1:9" x14ac:dyDescent="0.25">
      <c r="A48" s="335"/>
      <c r="B48" s="8" t="s">
        <v>580</v>
      </c>
      <c r="C48" s="9" t="s">
        <v>408</v>
      </c>
      <c r="D48" s="9" t="s">
        <v>409</v>
      </c>
      <c r="E48" s="268">
        <v>220</v>
      </c>
      <c r="F48" s="10"/>
      <c r="G48" s="10">
        <f>F48*E48</f>
        <v>0</v>
      </c>
    </row>
    <row r="49" spans="1:7" x14ac:dyDescent="0.25">
      <c r="A49" s="208"/>
      <c r="B49" s="229"/>
      <c r="C49" s="230"/>
      <c r="D49" s="230"/>
      <c r="E49" s="231"/>
      <c r="F49" s="255" t="s">
        <v>453</v>
      </c>
      <c r="G49" s="539">
        <f>SUM(G44:G48)</f>
        <v>0</v>
      </c>
    </row>
    <row r="50" spans="1:7" x14ac:dyDescent="0.25">
      <c r="A50" s="218"/>
      <c r="B50" s="219"/>
      <c r="C50" s="220"/>
      <c r="D50" s="220"/>
      <c r="E50" s="232"/>
      <c r="F50" s="294"/>
      <c r="G50" s="295"/>
    </row>
    <row r="51" spans="1:7" x14ac:dyDescent="0.25">
      <c r="A51" s="269"/>
      <c r="B51" s="275"/>
      <c r="C51" s="276"/>
      <c r="D51" s="276"/>
      <c r="E51" s="277"/>
      <c r="F51" s="278"/>
      <c r="G51" s="278"/>
    </row>
    <row r="52" spans="1:7" x14ac:dyDescent="0.25">
      <c r="A52" s="213" t="s">
        <v>4</v>
      </c>
      <c r="B52" s="213" t="s">
        <v>5</v>
      </c>
      <c r="C52" s="213" t="s">
        <v>431</v>
      </c>
      <c r="D52" s="213" t="s">
        <v>432</v>
      </c>
      <c r="E52" s="213" t="s">
        <v>433</v>
      </c>
      <c r="F52" s="213" t="s">
        <v>434</v>
      </c>
      <c r="G52" s="213" t="s">
        <v>435</v>
      </c>
    </row>
    <row r="53" spans="1:7" ht="25.5" x14ac:dyDescent="0.25">
      <c r="A53" s="245" t="s">
        <v>540</v>
      </c>
      <c r="B53" s="245" t="s">
        <v>657</v>
      </c>
      <c r="C53" s="249" t="s">
        <v>405</v>
      </c>
      <c r="D53" s="249" t="s">
        <v>18</v>
      </c>
      <c r="E53" s="266">
        <v>1</v>
      </c>
      <c r="F53" s="266"/>
      <c r="G53" s="11"/>
    </row>
    <row r="54" spans="1:7" x14ac:dyDescent="0.25">
      <c r="A54" s="267"/>
      <c r="B54" s="8" t="s">
        <v>36</v>
      </c>
      <c r="C54" s="9" t="s">
        <v>406</v>
      </c>
      <c r="D54" s="9" t="s">
        <v>407</v>
      </c>
      <c r="E54" s="268">
        <v>60</v>
      </c>
      <c r="F54" s="10"/>
      <c r="G54" s="10">
        <f>F54*E54</f>
        <v>0</v>
      </c>
    </row>
    <row r="55" spans="1:7" ht="25.5" x14ac:dyDescent="0.25">
      <c r="A55" s="267"/>
      <c r="B55" s="8" t="s">
        <v>12</v>
      </c>
      <c r="C55" s="9" t="s">
        <v>408</v>
      </c>
      <c r="D55" s="9" t="s">
        <v>409</v>
      </c>
      <c r="E55" s="268">
        <v>176</v>
      </c>
      <c r="F55" s="10"/>
      <c r="G55" s="10">
        <f>F55*E55</f>
        <v>0</v>
      </c>
    </row>
    <row r="56" spans="1:7" x14ac:dyDescent="0.25">
      <c r="A56" s="267"/>
      <c r="B56" s="8" t="s">
        <v>580</v>
      </c>
      <c r="C56" s="9" t="s">
        <v>408</v>
      </c>
      <c r="D56" s="9" t="s">
        <v>409</v>
      </c>
      <c r="E56" s="268">
        <v>90</v>
      </c>
      <c r="F56" s="10"/>
      <c r="G56" s="10">
        <f>F56*E56</f>
        <v>0</v>
      </c>
    </row>
    <row r="57" spans="1:7" x14ac:dyDescent="0.25">
      <c r="A57" s="208"/>
      <c r="B57" s="229"/>
      <c r="C57" s="230"/>
      <c r="D57" s="230"/>
      <c r="E57" s="231"/>
      <c r="F57" s="255" t="s">
        <v>453</v>
      </c>
      <c r="G57" s="256">
        <f>SUM(G53:G56)</f>
        <v>0</v>
      </c>
    </row>
    <row r="58" spans="1:7" x14ac:dyDescent="0.25">
      <c r="A58" s="218"/>
      <c r="B58" s="219"/>
      <c r="C58" s="220"/>
      <c r="D58" s="220"/>
      <c r="E58" s="232"/>
      <c r="F58" s="294"/>
      <c r="G58" s="295"/>
    </row>
    <row r="59" spans="1:7" x14ac:dyDescent="0.25">
      <c r="A59" s="218"/>
      <c r="B59" s="219"/>
      <c r="C59" s="220"/>
      <c r="D59" s="220"/>
      <c r="E59" s="232"/>
      <c r="F59" s="294"/>
      <c r="G59" s="295"/>
    </row>
    <row r="60" spans="1:7" x14ac:dyDescent="0.25">
      <c r="A60" s="437"/>
      <c r="B60" s="438"/>
      <c r="C60" s="439"/>
      <c r="D60" s="439"/>
      <c r="E60" s="440"/>
      <c r="F60" s="441"/>
      <c r="G60" s="441"/>
    </row>
    <row r="61" spans="1:7" x14ac:dyDescent="0.25">
      <c r="A61" s="213" t="s">
        <v>4</v>
      </c>
      <c r="B61" s="213" t="s">
        <v>5</v>
      </c>
      <c r="C61" s="213" t="s">
        <v>431</v>
      </c>
      <c r="D61" s="213" t="s">
        <v>432</v>
      </c>
      <c r="E61" s="213" t="s">
        <v>433</v>
      </c>
      <c r="F61" s="213" t="s">
        <v>434</v>
      </c>
      <c r="G61" s="213" t="s">
        <v>435</v>
      </c>
    </row>
    <row r="62" spans="1:7" ht="25.5" x14ac:dyDescent="0.25">
      <c r="A62" s="245" t="s">
        <v>638</v>
      </c>
      <c r="B62" s="245" t="s">
        <v>21</v>
      </c>
      <c r="C62" s="249" t="s">
        <v>405</v>
      </c>
      <c r="D62" s="249" t="s">
        <v>18</v>
      </c>
      <c r="E62" s="266">
        <v>1</v>
      </c>
      <c r="F62" s="11"/>
      <c r="G62" s="11"/>
    </row>
    <row r="63" spans="1:7" x14ac:dyDescent="0.25">
      <c r="A63" s="267"/>
      <c r="B63" s="8" t="s">
        <v>805</v>
      </c>
      <c r="C63" s="9" t="s">
        <v>406</v>
      </c>
      <c r="D63" s="9" t="s">
        <v>407</v>
      </c>
      <c r="E63" s="268">
        <v>70</v>
      </c>
      <c r="F63" s="10"/>
      <c r="G63" s="10">
        <f>F63*E63</f>
        <v>0</v>
      </c>
    </row>
    <row r="64" spans="1:7" x14ac:dyDescent="0.25">
      <c r="A64" s="267"/>
      <c r="B64" s="8" t="s">
        <v>410</v>
      </c>
      <c r="C64" s="9" t="s">
        <v>408</v>
      </c>
      <c r="D64" s="9" t="s">
        <v>409</v>
      </c>
      <c r="E64" s="268">
        <v>88</v>
      </c>
      <c r="F64" s="10"/>
      <c r="G64" s="10">
        <f>F64*E64</f>
        <v>0</v>
      </c>
    </row>
    <row r="65" spans="1:7" ht="25.5" x14ac:dyDescent="0.25">
      <c r="A65" s="267"/>
      <c r="B65" s="8" t="s">
        <v>411</v>
      </c>
      <c r="C65" s="9" t="s">
        <v>406</v>
      </c>
      <c r="D65" s="9" t="s">
        <v>409</v>
      </c>
      <c r="E65" s="268">
        <v>45</v>
      </c>
      <c r="F65" s="10"/>
      <c r="G65" s="10">
        <f>F65*E65</f>
        <v>0</v>
      </c>
    </row>
    <row r="66" spans="1:7" x14ac:dyDescent="0.25">
      <c r="A66" s="218"/>
      <c r="B66" s="219"/>
      <c r="C66" s="220"/>
      <c r="D66" s="220"/>
      <c r="E66" s="232"/>
      <c r="F66" s="255" t="s">
        <v>453</v>
      </c>
      <c r="G66" s="256">
        <f>SUM(G63:G65)</f>
        <v>0</v>
      </c>
    </row>
    <row r="67" spans="1:7" x14ac:dyDescent="0.25">
      <c r="A67" s="218"/>
      <c r="B67" s="219"/>
      <c r="C67" s="220"/>
      <c r="D67" s="220"/>
      <c r="E67" s="232"/>
      <c r="F67" s="222"/>
      <c r="G67" s="222"/>
    </row>
    <row r="68" spans="1:7" x14ac:dyDescent="0.25">
      <c r="A68" s="437"/>
      <c r="B68" s="438"/>
      <c r="C68" s="439"/>
      <c r="D68" s="439"/>
      <c r="E68" s="440"/>
      <c r="F68" s="441"/>
      <c r="G68" s="441"/>
    </row>
    <row r="69" spans="1:7" ht="15.75" thickBot="1" x14ac:dyDescent="0.3">
      <c r="A69" s="213" t="s">
        <v>4</v>
      </c>
      <c r="B69" s="213" t="s">
        <v>5</v>
      </c>
      <c r="C69" s="213" t="s">
        <v>431</v>
      </c>
      <c r="D69" s="213" t="s">
        <v>432</v>
      </c>
      <c r="E69" s="213" t="s">
        <v>433</v>
      </c>
      <c r="F69" s="213" t="s">
        <v>434</v>
      </c>
      <c r="G69" s="213" t="s">
        <v>435</v>
      </c>
    </row>
    <row r="70" spans="1:7" ht="33.75" x14ac:dyDescent="0.25">
      <c r="A70" s="442" t="s">
        <v>846</v>
      </c>
      <c r="B70" s="443" t="s">
        <v>676</v>
      </c>
      <c r="C70" s="444" t="s">
        <v>689</v>
      </c>
      <c r="D70" s="445"/>
      <c r="E70" s="445">
        <v>1</v>
      </c>
      <c r="F70" s="446"/>
      <c r="G70" s="447"/>
    </row>
    <row r="71" spans="1:7" ht="38.25" x14ac:dyDescent="0.25">
      <c r="A71" s="9"/>
      <c r="B71" s="8" t="s">
        <v>676</v>
      </c>
      <c r="C71" s="9" t="s">
        <v>412</v>
      </c>
      <c r="D71" s="9" t="s">
        <v>41</v>
      </c>
      <c r="E71" s="227">
        <v>1</v>
      </c>
      <c r="F71" s="10"/>
      <c r="G71" s="227">
        <f t="shared" ref="G71:G76" si="0">F71*E71</f>
        <v>0</v>
      </c>
    </row>
    <row r="72" spans="1:7" ht="25.5" x14ac:dyDescent="0.25">
      <c r="A72" s="227"/>
      <c r="B72" s="227" t="s">
        <v>675</v>
      </c>
      <c r="C72" s="9" t="s">
        <v>408</v>
      </c>
      <c r="D72" s="9" t="s">
        <v>13</v>
      </c>
      <c r="E72" s="227">
        <v>0.121</v>
      </c>
      <c r="F72" s="227"/>
      <c r="G72" s="227">
        <f t="shared" si="0"/>
        <v>0</v>
      </c>
    </row>
    <row r="73" spans="1:7" x14ac:dyDescent="0.25">
      <c r="A73" s="227"/>
      <c r="B73" s="227" t="s">
        <v>430</v>
      </c>
      <c r="C73" s="9" t="s">
        <v>408</v>
      </c>
      <c r="D73" s="9" t="s">
        <v>13</v>
      </c>
      <c r="E73" s="227">
        <v>0.48399999999999999</v>
      </c>
      <c r="F73" s="227"/>
      <c r="G73" s="227">
        <f t="shared" si="0"/>
        <v>0</v>
      </c>
    </row>
    <row r="74" spans="1:7" x14ac:dyDescent="0.25">
      <c r="A74" s="227"/>
      <c r="B74" s="227" t="s">
        <v>418</v>
      </c>
      <c r="C74" s="9" t="s">
        <v>408</v>
      </c>
      <c r="D74" s="9" t="s">
        <v>13</v>
      </c>
      <c r="E74" s="227">
        <v>0.54500000000000004</v>
      </c>
      <c r="F74" s="227"/>
      <c r="G74" s="227">
        <f t="shared" si="0"/>
        <v>0</v>
      </c>
    </row>
    <row r="75" spans="1:7" ht="38.25" x14ac:dyDescent="0.25">
      <c r="A75" s="227"/>
      <c r="B75" s="227" t="s">
        <v>673</v>
      </c>
      <c r="C75" s="9" t="s">
        <v>412</v>
      </c>
      <c r="D75" s="9" t="s">
        <v>553</v>
      </c>
      <c r="E75" s="227">
        <v>5.8999999999999997E-2</v>
      </c>
      <c r="F75" s="227"/>
      <c r="G75" s="227">
        <f t="shared" si="0"/>
        <v>0</v>
      </c>
    </row>
    <row r="76" spans="1:7" ht="38.25" x14ac:dyDescent="0.25">
      <c r="A76" s="227"/>
      <c r="B76" s="227" t="s">
        <v>674</v>
      </c>
      <c r="C76" s="9" t="s">
        <v>412</v>
      </c>
      <c r="D76" s="9" t="s">
        <v>554</v>
      </c>
      <c r="E76" s="227">
        <v>6.2E-2</v>
      </c>
      <c r="F76" s="227"/>
      <c r="G76" s="227">
        <f t="shared" si="0"/>
        <v>0</v>
      </c>
    </row>
    <row r="77" spans="1:7" x14ac:dyDescent="0.25">
      <c r="A77" s="392"/>
      <c r="B77" s="393"/>
      <c r="C77" s="392"/>
      <c r="D77" s="394"/>
      <c r="E77" s="294"/>
      <c r="F77" s="223" t="s">
        <v>453</v>
      </c>
      <c r="G77" s="256">
        <f>SUM(G71:G76)</f>
        <v>0</v>
      </c>
    </row>
    <row r="78" spans="1:7" x14ac:dyDescent="0.25">
      <c r="A78" s="392"/>
      <c r="B78" s="393"/>
      <c r="C78" s="392"/>
      <c r="D78" s="864"/>
      <c r="E78" s="232"/>
      <c r="F78" s="222"/>
      <c r="G78" s="222"/>
    </row>
    <row r="79" spans="1:7" x14ac:dyDescent="0.25">
      <c r="A79" s="437"/>
      <c r="B79" s="438"/>
      <c r="C79" s="439"/>
      <c r="D79" s="439"/>
      <c r="E79" s="440"/>
      <c r="F79" s="441"/>
      <c r="G79" s="441"/>
    </row>
    <row r="80" spans="1:7" x14ac:dyDescent="0.25">
      <c r="A80" s="213" t="s">
        <v>4</v>
      </c>
      <c r="B80" s="213" t="s">
        <v>5</v>
      </c>
      <c r="C80" s="213" t="s">
        <v>431</v>
      </c>
      <c r="D80" s="213" t="s">
        <v>432</v>
      </c>
      <c r="E80" s="213" t="s">
        <v>433</v>
      </c>
      <c r="F80" s="213" t="s">
        <v>434</v>
      </c>
      <c r="G80" s="213" t="s">
        <v>435</v>
      </c>
    </row>
    <row r="81" spans="1:7" ht="76.5" x14ac:dyDescent="0.25">
      <c r="A81" s="533" t="s">
        <v>541</v>
      </c>
      <c r="B81" s="245" t="s">
        <v>997</v>
      </c>
      <c r="C81" s="249" t="s">
        <v>405</v>
      </c>
      <c r="D81" s="249" t="s">
        <v>18</v>
      </c>
      <c r="E81" s="266">
        <v>1</v>
      </c>
      <c r="F81" s="11"/>
      <c r="G81" s="11"/>
    </row>
    <row r="82" spans="1:7" ht="25.5" x14ac:dyDescent="0.25">
      <c r="A82" s="267"/>
      <c r="B82" s="8" t="s">
        <v>419</v>
      </c>
      <c r="C82" s="9" t="s">
        <v>412</v>
      </c>
      <c r="D82" s="9" t="s">
        <v>407</v>
      </c>
      <c r="E82" s="268">
        <v>3</v>
      </c>
      <c r="F82" s="10"/>
      <c r="G82" s="10">
        <f t="shared" ref="G82:G90" si="1">F82*E82</f>
        <v>0</v>
      </c>
    </row>
    <row r="83" spans="1:7" ht="51" x14ac:dyDescent="0.25">
      <c r="A83" s="267"/>
      <c r="B83" s="8" t="s">
        <v>420</v>
      </c>
      <c r="C83" s="9" t="s">
        <v>412</v>
      </c>
      <c r="D83" s="9" t="s">
        <v>413</v>
      </c>
      <c r="E83" s="268">
        <v>1</v>
      </c>
      <c r="F83" s="10"/>
      <c r="G83" s="10">
        <f t="shared" si="1"/>
        <v>0</v>
      </c>
    </row>
    <row r="84" spans="1:7" ht="69" customHeight="1" x14ac:dyDescent="0.25">
      <c r="A84" s="267"/>
      <c r="B84" s="8" t="s">
        <v>637</v>
      </c>
      <c r="C84" s="9" t="s">
        <v>412</v>
      </c>
      <c r="D84" s="9" t="s">
        <v>636</v>
      </c>
      <c r="E84" s="268">
        <v>1</v>
      </c>
      <c r="F84" s="10"/>
      <c r="G84" s="10">
        <f t="shared" si="1"/>
        <v>0</v>
      </c>
    </row>
    <row r="85" spans="1:7" ht="30" customHeight="1" x14ac:dyDescent="0.25">
      <c r="A85" s="267"/>
      <c r="B85" s="8" t="s">
        <v>818</v>
      </c>
      <c r="C85" s="9" t="s">
        <v>412</v>
      </c>
      <c r="D85" s="9" t="s">
        <v>30</v>
      </c>
      <c r="E85" s="268">
        <v>4.2</v>
      </c>
      <c r="F85" s="10"/>
      <c r="G85" s="10">
        <f t="shared" si="1"/>
        <v>0</v>
      </c>
    </row>
    <row r="86" spans="1:7" ht="19.5" customHeight="1" x14ac:dyDescent="0.25">
      <c r="A86" s="267"/>
      <c r="B86" s="8" t="s">
        <v>819</v>
      </c>
      <c r="C86" s="9" t="s">
        <v>412</v>
      </c>
      <c r="D86" s="9" t="s">
        <v>33</v>
      </c>
      <c r="E86" s="268">
        <v>0.2205</v>
      </c>
      <c r="F86" s="10"/>
      <c r="G86" s="10">
        <f t="shared" si="1"/>
        <v>0</v>
      </c>
    </row>
    <row r="87" spans="1:7" ht="51" x14ac:dyDescent="0.25">
      <c r="A87" s="267"/>
      <c r="B87" s="8" t="s">
        <v>422</v>
      </c>
      <c r="C87" s="9" t="s">
        <v>412</v>
      </c>
      <c r="D87" s="9" t="s">
        <v>407</v>
      </c>
      <c r="E87" s="268">
        <v>1</v>
      </c>
      <c r="F87" s="10"/>
      <c r="G87" s="10">
        <f t="shared" si="1"/>
        <v>0</v>
      </c>
    </row>
    <row r="88" spans="1:7" ht="51" x14ac:dyDescent="0.25">
      <c r="A88" s="267"/>
      <c r="B88" s="8" t="s">
        <v>769</v>
      </c>
      <c r="C88" s="9" t="s">
        <v>412</v>
      </c>
      <c r="D88" s="9" t="s">
        <v>30</v>
      </c>
      <c r="E88" s="268">
        <v>10.87</v>
      </c>
      <c r="F88" s="10"/>
      <c r="G88" s="10">
        <f t="shared" si="1"/>
        <v>0</v>
      </c>
    </row>
    <row r="89" spans="1:7" ht="25.5" x14ac:dyDescent="0.25">
      <c r="A89" s="267"/>
      <c r="B89" s="8" t="s">
        <v>417</v>
      </c>
      <c r="C89" s="9" t="s">
        <v>408</v>
      </c>
      <c r="D89" s="9" t="s">
        <v>409</v>
      </c>
      <c r="E89" s="268">
        <v>1</v>
      </c>
      <c r="F89" s="10"/>
      <c r="G89" s="10">
        <f t="shared" si="1"/>
        <v>0</v>
      </c>
    </row>
    <row r="90" spans="1:7" x14ac:dyDescent="0.25">
      <c r="A90" s="267"/>
      <c r="B90" s="8" t="s">
        <v>418</v>
      </c>
      <c r="C90" s="9" t="s">
        <v>408</v>
      </c>
      <c r="D90" s="9" t="s">
        <v>409</v>
      </c>
      <c r="E90" s="268">
        <v>0.6</v>
      </c>
      <c r="F90" s="10"/>
      <c r="G90" s="10">
        <f t="shared" si="1"/>
        <v>0</v>
      </c>
    </row>
    <row r="91" spans="1:7" x14ac:dyDescent="0.25">
      <c r="A91" s="208"/>
      <c r="B91" s="209"/>
      <c r="C91" s="210"/>
      <c r="D91" s="210"/>
      <c r="E91" s="211"/>
      <c r="F91" s="255" t="s">
        <v>453</v>
      </c>
      <c r="G91" s="256">
        <f>SUM(G82:G90)</f>
        <v>0</v>
      </c>
    </row>
    <row r="92" spans="1:7" x14ac:dyDescent="0.25">
      <c r="A92" s="218"/>
      <c r="B92" s="219"/>
      <c r="C92" s="220"/>
      <c r="D92" s="220"/>
      <c r="E92" s="221"/>
      <c r="F92" s="865"/>
      <c r="G92" s="866"/>
    </row>
    <row r="93" spans="1:7" x14ac:dyDescent="0.25">
      <c r="A93" s="437"/>
      <c r="B93" s="438"/>
      <c r="C93" s="439"/>
      <c r="D93" s="439"/>
      <c r="E93" s="440"/>
      <c r="F93" s="441"/>
      <c r="G93" s="441"/>
    </row>
    <row r="94" spans="1:7" x14ac:dyDescent="0.25">
      <c r="A94" s="213" t="s">
        <v>4</v>
      </c>
      <c r="B94" s="213" t="s">
        <v>5</v>
      </c>
      <c r="C94" s="213" t="s">
        <v>431</v>
      </c>
      <c r="D94" s="213" t="s">
        <v>432</v>
      </c>
      <c r="E94" s="213" t="s">
        <v>433</v>
      </c>
      <c r="F94" s="213" t="s">
        <v>434</v>
      </c>
      <c r="G94" s="213" t="s">
        <v>435</v>
      </c>
    </row>
    <row r="95" spans="1:7" ht="63.75" x14ac:dyDescent="0.25">
      <c r="A95" s="533" t="s">
        <v>542</v>
      </c>
      <c r="B95" s="245" t="s">
        <v>988</v>
      </c>
      <c r="C95" s="249" t="s">
        <v>405</v>
      </c>
      <c r="D95" s="249" t="s">
        <v>18</v>
      </c>
      <c r="E95" s="266">
        <v>1</v>
      </c>
      <c r="F95" s="11"/>
      <c r="G95" s="11"/>
    </row>
    <row r="96" spans="1:7" ht="25.5" x14ac:dyDescent="0.25">
      <c r="A96" s="267"/>
      <c r="B96" s="8" t="s">
        <v>419</v>
      </c>
      <c r="C96" s="9" t="s">
        <v>412</v>
      </c>
      <c r="D96" s="9" t="s">
        <v>407</v>
      </c>
      <c r="E96" s="268">
        <v>3</v>
      </c>
      <c r="F96" s="10"/>
      <c r="G96" s="10">
        <f t="shared" ref="G96:G102" si="2">F96*E96</f>
        <v>0</v>
      </c>
    </row>
    <row r="97" spans="1:7" ht="51" x14ac:dyDescent="0.25">
      <c r="A97" s="267"/>
      <c r="B97" s="8" t="s">
        <v>420</v>
      </c>
      <c r="C97" s="9" t="s">
        <v>412</v>
      </c>
      <c r="D97" s="9" t="s">
        <v>413</v>
      </c>
      <c r="E97" s="268">
        <v>1</v>
      </c>
      <c r="F97" s="10"/>
      <c r="G97" s="10">
        <f t="shared" si="2"/>
        <v>0</v>
      </c>
    </row>
    <row r="98" spans="1:7" ht="76.5" x14ac:dyDescent="0.25">
      <c r="A98" s="267"/>
      <c r="B98" s="8" t="s">
        <v>637</v>
      </c>
      <c r="C98" s="9" t="s">
        <v>412</v>
      </c>
      <c r="D98" s="9" t="s">
        <v>636</v>
      </c>
      <c r="E98" s="268">
        <v>1</v>
      </c>
      <c r="F98" s="10"/>
      <c r="G98" s="10">
        <f t="shared" si="2"/>
        <v>0</v>
      </c>
    </row>
    <row r="99" spans="1:7" ht="51" x14ac:dyDescent="0.25">
      <c r="A99" s="267"/>
      <c r="B99" s="8" t="s">
        <v>422</v>
      </c>
      <c r="C99" s="9" t="s">
        <v>412</v>
      </c>
      <c r="D99" s="9" t="s">
        <v>407</v>
      </c>
      <c r="E99" s="268">
        <v>1</v>
      </c>
      <c r="F99" s="10"/>
      <c r="G99" s="10">
        <f t="shared" si="2"/>
        <v>0</v>
      </c>
    </row>
    <row r="100" spans="1:7" ht="51" x14ac:dyDescent="0.25">
      <c r="A100" s="267"/>
      <c r="B100" s="8" t="s">
        <v>769</v>
      </c>
      <c r="C100" s="9" t="s">
        <v>412</v>
      </c>
      <c r="D100" s="9" t="s">
        <v>30</v>
      </c>
      <c r="E100" s="268">
        <v>10.87</v>
      </c>
      <c r="F100" s="10"/>
      <c r="G100" s="10">
        <f t="shared" si="2"/>
        <v>0</v>
      </c>
    </row>
    <row r="101" spans="1:7" ht="25.5" x14ac:dyDescent="0.25">
      <c r="A101" s="267"/>
      <c r="B101" s="8" t="s">
        <v>417</v>
      </c>
      <c r="C101" s="9" t="s">
        <v>408</v>
      </c>
      <c r="D101" s="9" t="s">
        <v>409</v>
      </c>
      <c r="E101" s="268">
        <v>1</v>
      </c>
      <c r="F101" s="10"/>
      <c r="G101" s="10">
        <f t="shared" si="2"/>
        <v>0</v>
      </c>
    </row>
    <row r="102" spans="1:7" x14ac:dyDescent="0.25">
      <c r="A102" s="267"/>
      <c r="B102" s="8" t="s">
        <v>418</v>
      </c>
      <c r="C102" s="9" t="s">
        <v>408</v>
      </c>
      <c r="D102" s="9" t="s">
        <v>409</v>
      </c>
      <c r="E102" s="268">
        <v>0.6</v>
      </c>
      <c r="F102" s="10"/>
      <c r="G102" s="10">
        <f t="shared" si="2"/>
        <v>0</v>
      </c>
    </row>
    <row r="103" spans="1:7" x14ac:dyDescent="0.25">
      <c r="A103" s="208"/>
      <c r="B103" s="209"/>
      <c r="C103" s="210"/>
      <c r="D103" s="210"/>
      <c r="E103" s="211"/>
      <c r="F103" s="255" t="s">
        <v>453</v>
      </c>
      <c r="G103" s="256">
        <f>SUM(G96:G102)</f>
        <v>0</v>
      </c>
    </row>
    <row r="104" spans="1:7" x14ac:dyDescent="0.25">
      <c r="A104" s="218"/>
      <c r="B104" s="219"/>
      <c r="C104" s="220"/>
      <c r="D104" s="220"/>
      <c r="E104" s="221"/>
      <c r="F104" s="865"/>
      <c r="G104" s="866"/>
    </row>
    <row r="105" spans="1:7" x14ac:dyDescent="0.25">
      <c r="A105" s="437"/>
      <c r="B105" s="438"/>
      <c r="C105" s="439"/>
      <c r="D105" s="439"/>
      <c r="E105" s="440"/>
      <c r="F105" s="439"/>
      <c r="G105" s="440"/>
    </row>
    <row r="106" spans="1:7" x14ac:dyDescent="0.25">
      <c r="A106" s="213" t="s">
        <v>4</v>
      </c>
      <c r="B106" s="213" t="s">
        <v>5</v>
      </c>
      <c r="C106" s="213" t="s">
        <v>431</v>
      </c>
      <c r="D106" s="213" t="s">
        <v>432</v>
      </c>
      <c r="E106" s="213" t="s">
        <v>433</v>
      </c>
      <c r="F106" s="213" t="s">
        <v>434</v>
      </c>
      <c r="G106" s="213" t="s">
        <v>435</v>
      </c>
    </row>
    <row r="107" spans="1:7" ht="38.25" x14ac:dyDescent="0.25">
      <c r="A107" s="533" t="s">
        <v>1096</v>
      </c>
      <c r="B107" s="533" t="s">
        <v>989</v>
      </c>
      <c r="C107" s="249" t="s">
        <v>405</v>
      </c>
      <c r="D107" s="249" t="s">
        <v>18</v>
      </c>
      <c r="E107" s="266">
        <v>1</v>
      </c>
      <c r="F107" s="266"/>
      <c r="G107" s="266"/>
    </row>
    <row r="108" spans="1:7" ht="25.5" x14ac:dyDescent="0.25">
      <c r="A108" s="267"/>
      <c r="B108" s="8" t="s">
        <v>811</v>
      </c>
      <c r="C108" s="9" t="s">
        <v>412</v>
      </c>
      <c r="D108" s="9" t="s">
        <v>30</v>
      </c>
      <c r="E108" s="268">
        <v>7</v>
      </c>
      <c r="F108" s="268"/>
      <c r="G108" s="268">
        <f t="shared" ref="G108:G122" si="3">F108*E108</f>
        <v>0</v>
      </c>
    </row>
    <row r="109" spans="1:7" ht="25.5" x14ac:dyDescent="0.25">
      <c r="A109" s="267"/>
      <c r="B109" s="8" t="s">
        <v>809</v>
      </c>
      <c r="C109" s="9" t="s">
        <v>412</v>
      </c>
      <c r="D109" s="9" t="s">
        <v>49</v>
      </c>
      <c r="E109" s="268">
        <v>122.76</v>
      </c>
      <c r="F109" s="268"/>
      <c r="G109" s="268">
        <f t="shared" si="3"/>
        <v>0</v>
      </c>
    </row>
    <row r="110" spans="1:7" ht="25.5" x14ac:dyDescent="0.25">
      <c r="A110" s="267"/>
      <c r="B110" s="8" t="s">
        <v>813</v>
      </c>
      <c r="C110" s="9" t="s">
        <v>412</v>
      </c>
      <c r="D110" s="9" t="s">
        <v>30</v>
      </c>
      <c r="E110" s="268">
        <v>18</v>
      </c>
      <c r="F110" s="268"/>
      <c r="G110" s="268">
        <f t="shared" si="3"/>
        <v>0</v>
      </c>
    </row>
    <row r="111" spans="1:7" ht="38.25" x14ac:dyDescent="0.25">
      <c r="A111" s="267"/>
      <c r="B111" s="8" t="s">
        <v>812</v>
      </c>
      <c r="C111" s="9" t="s">
        <v>412</v>
      </c>
      <c r="D111" s="9" t="s">
        <v>598</v>
      </c>
      <c r="E111" s="268">
        <v>1</v>
      </c>
      <c r="F111" s="268"/>
      <c r="G111" s="268">
        <f t="shared" si="3"/>
        <v>0</v>
      </c>
    </row>
    <row r="112" spans="1:7" ht="38.25" x14ac:dyDescent="0.25">
      <c r="A112" s="267"/>
      <c r="B112" s="8" t="s">
        <v>815</v>
      </c>
      <c r="C112" s="9" t="s">
        <v>412</v>
      </c>
      <c r="D112" s="9" t="s">
        <v>814</v>
      </c>
      <c r="E112" s="268">
        <v>2</v>
      </c>
      <c r="F112" s="268"/>
      <c r="G112" s="268">
        <f t="shared" si="3"/>
        <v>0</v>
      </c>
    </row>
    <row r="113" spans="1:7" x14ac:dyDescent="0.25">
      <c r="A113" s="267"/>
      <c r="B113" s="8" t="s">
        <v>567</v>
      </c>
      <c r="C113" s="9" t="s">
        <v>412</v>
      </c>
      <c r="D113" s="9" t="s">
        <v>18</v>
      </c>
      <c r="E113" s="268">
        <v>0.25</v>
      </c>
      <c r="F113" s="268"/>
      <c r="G113" s="268">
        <f t="shared" si="3"/>
        <v>0</v>
      </c>
    </row>
    <row r="114" spans="1:7" ht="25.5" x14ac:dyDescent="0.25">
      <c r="A114" s="267"/>
      <c r="B114" s="8" t="s">
        <v>816</v>
      </c>
      <c r="C114" s="9" t="s">
        <v>412</v>
      </c>
      <c r="D114" s="9" t="s">
        <v>30</v>
      </c>
      <c r="E114" s="268">
        <v>7</v>
      </c>
      <c r="F114" s="268"/>
      <c r="G114" s="268">
        <f t="shared" si="3"/>
        <v>0</v>
      </c>
    </row>
    <row r="115" spans="1:7" ht="25.5" x14ac:dyDescent="0.25">
      <c r="A115" s="267"/>
      <c r="B115" s="8" t="s">
        <v>415</v>
      </c>
      <c r="C115" s="9" t="s">
        <v>412</v>
      </c>
      <c r="D115" s="9" t="s">
        <v>416</v>
      </c>
      <c r="E115" s="268">
        <v>3</v>
      </c>
      <c r="F115" s="268"/>
      <c r="G115" s="268">
        <f t="shared" si="3"/>
        <v>0</v>
      </c>
    </row>
    <row r="116" spans="1:7" ht="25.5" x14ac:dyDescent="0.25">
      <c r="A116" s="267"/>
      <c r="B116" s="8" t="s">
        <v>808</v>
      </c>
      <c r="C116" s="9" t="s">
        <v>412</v>
      </c>
      <c r="D116" s="9" t="s">
        <v>18</v>
      </c>
      <c r="E116" s="268">
        <v>3</v>
      </c>
      <c r="F116" s="268"/>
      <c r="G116" s="268">
        <f t="shared" si="3"/>
        <v>0</v>
      </c>
    </row>
    <row r="117" spans="1:7" x14ac:dyDescent="0.25">
      <c r="A117" s="267"/>
      <c r="B117" s="8" t="s">
        <v>616</v>
      </c>
      <c r="C117" s="9" t="s">
        <v>408</v>
      </c>
      <c r="D117" s="9" t="s">
        <v>409</v>
      </c>
      <c r="E117" s="268">
        <v>0.9</v>
      </c>
      <c r="F117" s="268"/>
      <c r="G117" s="268">
        <f t="shared" si="3"/>
        <v>0</v>
      </c>
    </row>
    <row r="118" spans="1:7" ht="25.5" x14ac:dyDescent="0.25">
      <c r="A118" s="267"/>
      <c r="B118" s="8" t="s">
        <v>810</v>
      </c>
      <c r="C118" s="9" t="s">
        <v>412</v>
      </c>
      <c r="D118" s="9" t="s">
        <v>18</v>
      </c>
      <c r="E118" s="268">
        <v>2</v>
      </c>
      <c r="F118" s="268"/>
      <c r="G118" s="268">
        <f t="shared" si="3"/>
        <v>0</v>
      </c>
    </row>
    <row r="119" spans="1:7" ht="25.5" x14ac:dyDescent="0.25">
      <c r="A119" s="267"/>
      <c r="B119" s="8" t="s">
        <v>817</v>
      </c>
      <c r="C119" s="9" t="s">
        <v>412</v>
      </c>
      <c r="D119" s="9" t="s">
        <v>49</v>
      </c>
      <c r="E119" s="268">
        <v>1</v>
      </c>
      <c r="F119" s="268"/>
      <c r="G119" s="268">
        <f t="shared" si="3"/>
        <v>0</v>
      </c>
    </row>
    <row r="120" spans="1:7" x14ac:dyDescent="0.25">
      <c r="A120" s="267"/>
      <c r="B120" s="8" t="s">
        <v>998</v>
      </c>
      <c r="C120" s="9" t="s">
        <v>408</v>
      </c>
      <c r="D120" s="9" t="s">
        <v>409</v>
      </c>
      <c r="E120" s="268">
        <v>6</v>
      </c>
      <c r="F120" s="268"/>
      <c r="G120" s="268">
        <f t="shared" si="3"/>
        <v>0</v>
      </c>
    </row>
    <row r="121" spans="1:7" ht="25.5" x14ac:dyDescent="0.25">
      <c r="A121" s="267"/>
      <c r="B121" s="8" t="s">
        <v>417</v>
      </c>
      <c r="C121" s="9" t="s">
        <v>408</v>
      </c>
      <c r="D121" s="9" t="s">
        <v>409</v>
      </c>
      <c r="E121" s="268">
        <v>0.8</v>
      </c>
      <c r="F121" s="268"/>
      <c r="G121" s="268">
        <f t="shared" si="3"/>
        <v>0</v>
      </c>
    </row>
    <row r="122" spans="1:7" x14ac:dyDescent="0.25">
      <c r="A122" s="267"/>
      <c r="B122" s="8" t="s">
        <v>418</v>
      </c>
      <c r="C122" s="9" t="s">
        <v>408</v>
      </c>
      <c r="D122" s="9" t="s">
        <v>409</v>
      </c>
      <c r="E122" s="268">
        <v>6</v>
      </c>
      <c r="F122" s="268"/>
      <c r="G122" s="268">
        <f t="shared" si="3"/>
        <v>0</v>
      </c>
    </row>
    <row r="123" spans="1:7" x14ac:dyDescent="0.25">
      <c r="A123" s="208"/>
      <c r="B123" s="209"/>
      <c r="C123" s="210"/>
      <c r="D123" s="210"/>
      <c r="E123" s="212"/>
      <c r="F123" s="255" t="s">
        <v>453</v>
      </c>
      <c r="G123" s="256">
        <f>SUM(G108:G122)</f>
        <v>0</v>
      </c>
    </row>
    <row r="124" spans="1:7" x14ac:dyDescent="0.25">
      <c r="A124" s="433"/>
      <c r="B124" s="434"/>
      <c r="C124" s="435"/>
      <c r="D124" s="435"/>
      <c r="E124" s="436"/>
      <c r="F124" s="294"/>
      <c r="G124" s="295"/>
    </row>
    <row r="125" spans="1:7" x14ac:dyDescent="0.25">
      <c r="A125" s="437"/>
      <c r="B125" s="438"/>
      <c r="C125" s="439"/>
      <c r="D125" s="439"/>
      <c r="E125" s="440"/>
      <c r="F125" s="439"/>
      <c r="G125" s="440"/>
    </row>
    <row r="126" spans="1:7" x14ac:dyDescent="0.25">
      <c r="A126" s="213" t="s">
        <v>4</v>
      </c>
      <c r="B126" s="213" t="s">
        <v>5</v>
      </c>
      <c r="C126" s="213" t="s">
        <v>431</v>
      </c>
      <c r="D126" s="213" t="s">
        <v>432</v>
      </c>
      <c r="E126" s="213" t="s">
        <v>433</v>
      </c>
      <c r="F126" s="213" t="s">
        <v>434</v>
      </c>
      <c r="G126" s="213" t="s">
        <v>435</v>
      </c>
    </row>
    <row r="127" spans="1:7" ht="63.75" x14ac:dyDescent="0.25">
      <c r="A127" s="533" t="s">
        <v>76</v>
      </c>
      <c r="B127" s="245" t="s">
        <v>821</v>
      </c>
      <c r="C127" s="249" t="s">
        <v>405</v>
      </c>
      <c r="D127" s="249" t="s">
        <v>18</v>
      </c>
      <c r="E127" s="266">
        <v>1</v>
      </c>
      <c r="F127" s="11"/>
      <c r="G127" s="11"/>
    </row>
    <row r="128" spans="1:7" ht="25.5" x14ac:dyDescent="0.25">
      <c r="A128" s="267"/>
      <c r="B128" s="8" t="s">
        <v>820</v>
      </c>
      <c r="C128" s="9" t="s">
        <v>412</v>
      </c>
      <c r="D128" s="9" t="s">
        <v>421</v>
      </c>
      <c r="E128" s="268">
        <v>0.3</v>
      </c>
      <c r="F128" s="10"/>
      <c r="G128" s="10">
        <f>F128*E128</f>
        <v>0</v>
      </c>
    </row>
    <row r="129" spans="1:7" ht="51" x14ac:dyDescent="0.25">
      <c r="A129" s="267"/>
      <c r="B129" s="8" t="s">
        <v>420</v>
      </c>
      <c r="C129" s="9" t="s">
        <v>412</v>
      </c>
      <c r="D129" s="9" t="s">
        <v>413</v>
      </c>
      <c r="E129" s="268">
        <v>1</v>
      </c>
      <c r="F129" s="10"/>
      <c r="G129" s="10">
        <f t="shared" ref="G129:G139" si="4">F129*E129</f>
        <v>0</v>
      </c>
    </row>
    <row r="130" spans="1:7" ht="51" x14ac:dyDescent="0.25">
      <c r="A130" s="267"/>
      <c r="B130" s="8" t="s">
        <v>422</v>
      </c>
      <c r="C130" s="9" t="s">
        <v>412</v>
      </c>
      <c r="D130" s="9" t="s">
        <v>407</v>
      </c>
      <c r="E130" s="268">
        <v>1</v>
      </c>
      <c r="F130" s="10"/>
      <c r="G130" s="10">
        <f t="shared" si="4"/>
        <v>0</v>
      </c>
    </row>
    <row r="131" spans="1:7" ht="25.5" x14ac:dyDescent="0.25">
      <c r="A131" s="267"/>
      <c r="B131" s="8" t="s">
        <v>639</v>
      </c>
      <c r="C131" s="9" t="s">
        <v>412</v>
      </c>
      <c r="D131" s="9" t="s">
        <v>421</v>
      </c>
      <c r="E131" s="268">
        <v>6</v>
      </c>
      <c r="F131" s="10"/>
      <c r="G131" s="10">
        <f t="shared" si="4"/>
        <v>0</v>
      </c>
    </row>
    <row r="132" spans="1:7" ht="38.25" x14ac:dyDescent="0.25">
      <c r="A132" s="267"/>
      <c r="B132" s="8" t="s">
        <v>425</v>
      </c>
      <c r="C132" s="9" t="s">
        <v>412</v>
      </c>
      <c r="D132" s="9" t="s">
        <v>426</v>
      </c>
      <c r="E132" s="268">
        <v>1</v>
      </c>
      <c r="F132" s="10"/>
      <c r="G132" s="10">
        <f t="shared" si="4"/>
        <v>0</v>
      </c>
    </row>
    <row r="133" spans="1:7" ht="38.25" x14ac:dyDescent="0.25">
      <c r="A133" s="267"/>
      <c r="B133" s="8" t="s">
        <v>427</v>
      </c>
      <c r="C133" s="9" t="s">
        <v>412</v>
      </c>
      <c r="D133" s="9" t="s">
        <v>416</v>
      </c>
      <c r="E133" s="268">
        <v>10.199999999999999</v>
      </c>
      <c r="F133" s="10"/>
      <c r="G133" s="10">
        <f t="shared" si="4"/>
        <v>0</v>
      </c>
    </row>
    <row r="134" spans="1:7" ht="38.25" x14ac:dyDescent="0.25">
      <c r="A134" s="267"/>
      <c r="B134" s="8" t="s">
        <v>599</v>
      </c>
      <c r="C134" s="9" t="s">
        <v>412</v>
      </c>
      <c r="D134" s="9" t="s">
        <v>598</v>
      </c>
      <c r="E134" s="268">
        <v>1</v>
      </c>
      <c r="F134" s="10"/>
      <c r="G134" s="10">
        <f t="shared" si="4"/>
        <v>0</v>
      </c>
    </row>
    <row r="135" spans="1:7" ht="25.5" x14ac:dyDescent="0.25">
      <c r="A135" s="267"/>
      <c r="B135" s="8" t="s">
        <v>423</v>
      </c>
      <c r="C135" s="9" t="s">
        <v>412</v>
      </c>
      <c r="D135" s="9" t="s">
        <v>407</v>
      </c>
      <c r="E135" s="268">
        <v>1</v>
      </c>
      <c r="F135" s="10"/>
      <c r="G135" s="10">
        <f t="shared" si="4"/>
        <v>0</v>
      </c>
    </row>
    <row r="136" spans="1:7" ht="25.5" x14ac:dyDescent="0.25">
      <c r="A136" s="267"/>
      <c r="B136" s="8" t="s">
        <v>417</v>
      </c>
      <c r="C136" s="9" t="s">
        <v>408</v>
      </c>
      <c r="D136" s="9" t="s">
        <v>409</v>
      </c>
      <c r="E136" s="268">
        <v>4</v>
      </c>
      <c r="F136" s="10"/>
      <c r="G136" s="10">
        <f t="shared" si="4"/>
        <v>0</v>
      </c>
    </row>
    <row r="137" spans="1:7" ht="25.5" x14ac:dyDescent="0.25">
      <c r="A137" s="267"/>
      <c r="B137" s="8" t="s">
        <v>823</v>
      </c>
      <c r="C137" s="9" t="s">
        <v>412</v>
      </c>
      <c r="D137" s="9" t="s">
        <v>822</v>
      </c>
      <c r="E137" s="268">
        <v>12</v>
      </c>
      <c r="F137" s="10"/>
      <c r="G137" s="10">
        <f t="shared" si="4"/>
        <v>0</v>
      </c>
    </row>
    <row r="138" spans="1:7" ht="25.5" x14ac:dyDescent="0.25">
      <c r="A138" s="267"/>
      <c r="B138" s="8" t="s">
        <v>424</v>
      </c>
      <c r="C138" s="9" t="s">
        <v>412</v>
      </c>
      <c r="D138" s="9" t="s">
        <v>407</v>
      </c>
      <c r="E138" s="268">
        <v>3</v>
      </c>
      <c r="F138" s="10"/>
      <c r="G138" s="10">
        <f t="shared" si="4"/>
        <v>0</v>
      </c>
    </row>
    <row r="139" spans="1:7" x14ac:dyDescent="0.25">
      <c r="A139" s="267"/>
      <c r="B139" s="8" t="s">
        <v>418</v>
      </c>
      <c r="C139" s="9" t="s">
        <v>405</v>
      </c>
      <c r="D139" s="9" t="s">
        <v>409</v>
      </c>
      <c r="E139" s="268">
        <v>4</v>
      </c>
      <c r="F139" s="10"/>
      <c r="G139" s="10">
        <f t="shared" si="4"/>
        <v>0</v>
      </c>
    </row>
    <row r="140" spans="1:7" x14ac:dyDescent="0.25">
      <c r="A140" s="208"/>
      <c r="B140" s="209"/>
      <c r="C140" s="210"/>
      <c r="D140" s="210"/>
      <c r="E140" s="211"/>
      <c r="F140" s="255" t="s">
        <v>453</v>
      </c>
      <c r="G140" s="256">
        <f>SUM(G128:G139)</f>
        <v>0</v>
      </c>
    </row>
    <row r="141" spans="1:7" x14ac:dyDescent="0.25">
      <c r="A141" s="267"/>
      <c r="B141" s="8"/>
      <c r="C141" s="9"/>
      <c r="D141" s="9"/>
      <c r="E141" s="553"/>
      <c r="F141" s="10"/>
      <c r="G141" s="10"/>
    </row>
    <row r="142" spans="1:7" x14ac:dyDescent="0.25">
      <c r="A142" s="437"/>
      <c r="B142" s="438"/>
      <c r="C142" s="439"/>
      <c r="D142" s="439"/>
      <c r="E142" s="440"/>
      <c r="F142" s="441"/>
      <c r="G142" s="441"/>
    </row>
    <row r="143" spans="1:7" ht="15.75" thickBot="1" x14ac:dyDescent="0.3">
      <c r="A143" s="213" t="s">
        <v>4</v>
      </c>
      <c r="B143" s="213" t="s">
        <v>5</v>
      </c>
      <c r="C143" s="213" t="s">
        <v>431</v>
      </c>
      <c r="D143" s="213" t="s">
        <v>432</v>
      </c>
      <c r="E143" s="213" t="s">
        <v>433</v>
      </c>
      <c r="F143" s="213" t="s">
        <v>434</v>
      </c>
      <c r="G143" s="213" t="s">
        <v>435</v>
      </c>
    </row>
    <row r="144" spans="1:7" ht="51" x14ac:dyDescent="0.25">
      <c r="A144" s="442" t="s">
        <v>78</v>
      </c>
      <c r="B144" s="245" t="s">
        <v>993</v>
      </c>
      <c r="C144" s="249" t="s">
        <v>405</v>
      </c>
      <c r="D144" s="249" t="s">
        <v>407</v>
      </c>
      <c r="E144" s="266">
        <v>1</v>
      </c>
      <c r="F144" s="266"/>
      <c r="G144" s="266"/>
    </row>
    <row r="145" spans="1:7" ht="63.75" x14ac:dyDescent="0.25">
      <c r="A145" s="267"/>
      <c r="B145" s="8" t="s">
        <v>992</v>
      </c>
      <c r="C145" s="9" t="s">
        <v>412</v>
      </c>
      <c r="D145" s="9" t="s">
        <v>407</v>
      </c>
      <c r="E145" s="232">
        <f>1/1.5</f>
        <v>0.66666666666666663</v>
      </c>
      <c r="F145" s="867"/>
      <c r="G145" s="867">
        <f>F145*E145</f>
        <v>0</v>
      </c>
    </row>
    <row r="146" spans="1:7" ht="15" customHeight="1" x14ac:dyDescent="0.25">
      <c r="A146" s="542"/>
      <c r="B146" s="8" t="s">
        <v>995</v>
      </c>
      <c r="C146" s="9" t="s">
        <v>412</v>
      </c>
      <c r="D146" s="9" t="s">
        <v>994</v>
      </c>
      <c r="E146" s="268">
        <v>1</v>
      </c>
      <c r="F146" s="867"/>
      <c r="G146" s="867">
        <f>F146*E146</f>
        <v>0</v>
      </c>
    </row>
    <row r="147" spans="1:7" x14ac:dyDescent="0.25">
      <c r="A147" s="540"/>
      <c r="B147" s="360" t="s">
        <v>430</v>
      </c>
      <c r="C147" s="9" t="s">
        <v>408</v>
      </c>
      <c r="D147" s="227" t="s">
        <v>13</v>
      </c>
      <c r="E147" s="868">
        <v>4</v>
      </c>
      <c r="F147" s="867"/>
      <c r="G147" s="868">
        <f>F147*E147</f>
        <v>0</v>
      </c>
    </row>
    <row r="148" spans="1:7" x14ac:dyDescent="0.25">
      <c r="A148" s="541"/>
      <c r="B148" s="8" t="s">
        <v>418</v>
      </c>
      <c r="C148" s="9" t="s">
        <v>408</v>
      </c>
      <c r="D148" s="9" t="s">
        <v>409</v>
      </c>
      <c r="E148" s="268">
        <v>4</v>
      </c>
      <c r="F148" s="217"/>
      <c r="G148" s="268">
        <f>F148*E148</f>
        <v>0</v>
      </c>
    </row>
    <row r="149" spans="1:7" x14ac:dyDescent="0.25">
      <c r="A149" s="218"/>
      <c r="B149" s="219"/>
      <c r="C149" s="220"/>
      <c r="D149" s="220"/>
      <c r="E149" s="232"/>
      <c r="F149" s="255"/>
      <c r="G149" s="256">
        <f>SUM(G145:G148)</f>
        <v>0</v>
      </c>
    </row>
    <row r="150" spans="1:7" x14ac:dyDescent="0.25">
      <c r="A150" s="218"/>
      <c r="B150" s="219"/>
      <c r="C150" s="220"/>
      <c r="D150" s="220"/>
      <c r="E150" s="232"/>
      <c r="F150" s="10"/>
      <c r="G150" s="10"/>
    </row>
    <row r="151" spans="1:7" x14ac:dyDescent="0.25">
      <c r="A151" s="437"/>
      <c r="B151" s="438"/>
      <c r="C151" s="439"/>
      <c r="D151" s="439"/>
      <c r="E151" s="440"/>
      <c r="F151" s="441"/>
      <c r="G151" s="441"/>
    </row>
    <row r="152" spans="1:7" ht="15.75" thickBot="1" x14ac:dyDescent="0.3">
      <c r="A152" s="213" t="s">
        <v>4</v>
      </c>
      <c r="B152" s="213" t="s">
        <v>5</v>
      </c>
      <c r="C152" s="213" t="s">
        <v>431</v>
      </c>
      <c r="D152" s="213" t="s">
        <v>432</v>
      </c>
      <c r="E152" s="213" t="s">
        <v>433</v>
      </c>
      <c r="F152" s="213" t="s">
        <v>434</v>
      </c>
      <c r="G152" s="213" t="s">
        <v>435</v>
      </c>
    </row>
    <row r="153" spans="1:7" ht="54" customHeight="1" x14ac:dyDescent="0.25">
      <c r="A153" s="442" t="s">
        <v>543</v>
      </c>
      <c r="B153" s="443" t="s">
        <v>780</v>
      </c>
      <c r="C153" s="249" t="s">
        <v>405</v>
      </c>
      <c r="D153" s="249" t="s">
        <v>49</v>
      </c>
      <c r="E153" s="266">
        <v>1</v>
      </c>
      <c r="F153" s="11"/>
      <c r="G153" s="11"/>
    </row>
    <row r="154" spans="1:7" ht="25.5" x14ac:dyDescent="0.25">
      <c r="A154" s="227"/>
      <c r="B154" s="227" t="s">
        <v>586</v>
      </c>
      <c r="C154" s="9" t="s">
        <v>412</v>
      </c>
      <c r="D154" s="227" t="s">
        <v>13</v>
      </c>
      <c r="E154" s="227">
        <v>8.0000000000000002E-3</v>
      </c>
      <c r="F154" s="227"/>
      <c r="G154" s="227">
        <f t="shared" ref="G154:G164" si="5">F154*E154</f>
        <v>0</v>
      </c>
    </row>
    <row r="155" spans="1:7" ht="25.5" x14ac:dyDescent="0.25">
      <c r="A155" s="227"/>
      <c r="B155" s="227" t="s">
        <v>588</v>
      </c>
      <c r="C155" s="9" t="s">
        <v>412</v>
      </c>
      <c r="D155" s="227" t="s">
        <v>13</v>
      </c>
      <c r="E155" s="227">
        <v>2.3699999999999999E-2</v>
      </c>
      <c r="F155" s="227"/>
      <c r="G155" s="227">
        <f t="shared" si="5"/>
        <v>0</v>
      </c>
    </row>
    <row r="156" spans="1:7" x14ac:dyDescent="0.25">
      <c r="A156" s="227"/>
      <c r="B156" s="227" t="s">
        <v>587</v>
      </c>
      <c r="C156" s="9" t="s">
        <v>408</v>
      </c>
      <c r="D156" s="227" t="s">
        <v>13</v>
      </c>
      <c r="E156" s="227">
        <v>5.0000000000000001E-3</v>
      </c>
      <c r="F156" s="264"/>
      <c r="G156" s="227">
        <f t="shared" si="5"/>
        <v>0</v>
      </c>
    </row>
    <row r="157" spans="1:7" ht="38.25" x14ac:dyDescent="0.25">
      <c r="A157" s="227"/>
      <c r="B157" s="227" t="s">
        <v>590</v>
      </c>
      <c r="C157" s="9" t="s">
        <v>408</v>
      </c>
      <c r="D157" s="227" t="s">
        <v>553</v>
      </c>
      <c r="E157" s="227">
        <v>6.9999999999999999E-4</v>
      </c>
      <c r="F157" s="227"/>
      <c r="G157" s="227">
        <f t="shared" si="5"/>
        <v>0</v>
      </c>
    </row>
    <row r="158" spans="1:7" ht="38.25" x14ac:dyDescent="0.25">
      <c r="A158" s="227"/>
      <c r="B158" s="227" t="s">
        <v>589</v>
      </c>
      <c r="C158" s="9" t="s">
        <v>408</v>
      </c>
      <c r="D158" s="227" t="s">
        <v>554</v>
      </c>
      <c r="E158" s="227">
        <v>5.0000000000000001E-4</v>
      </c>
      <c r="F158" s="227"/>
      <c r="G158" s="227">
        <f t="shared" si="5"/>
        <v>0</v>
      </c>
    </row>
    <row r="159" spans="1:7" ht="25.5" x14ac:dyDescent="0.25">
      <c r="A159" s="227"/>
      <c r="B159" s="227" t="s">
        <v>591</v>
      </c>
      <c r="C159" s="9" t="s">
        <v>412</v>
      </c>
      <c r="D159" s="227" t="s">
        <v>49</v>
      </c>
      <c r="E159" s="227">
        <v>1.8177E-3</v>
      </c>
      <c r="F159" s="227"/>
      <c r="G159" s="227">
        <f t="shared" si="5"/>
        <v>0</v>
      </c>
    </row>
    <row r="160" spans="1:7" ht="25.5" x14ac:dyDescent="0.25">
      <c r="A160" s="227"/>
      <c r="B160" s="227" t="s">
        <v>585</v>
      </c>
      <c r="C160" s="9" t="s">
        <v>412</v>
      </c>
      <c r="D160" s="227" t="s">
        <v>49</v>
      </c>
      <c r="E160" s="227">
        <v>6.4238999999999997E-3</v>
      </c>
      <c r="F160" s="227"/>
      <c r="G160" s="227">
        <f t="shared" si="5"/>
        <v>0</v>
      </c>
    </row>
    <row r="161" spans="1:9" ht="25.5" x14ac:dyDescent="0.25">
      <c r="A161" s="227"/>
      <c r="B161" s="227" t="s">
        <v>584</v>
      </c>
      <c r="C161" s="9" t="s">
        <v>412</v>
      </c>
      <c r="D161" s="227" t="s">
        <v>421</v>
      </c>
      <c r="E161" s="227">
        <v>0.4</v>
      </c>
      <c r="F161" s="227"/>
      <c r="G161" s="227">
        <f t="shared" si="5"/>
        <v>0</v>
      </c>
    </row>
    <row r="162" spans="1:9" ht="25.5" x14ac:dyDescent="0.25">
      <c r="A162" s="227"/>
      <c r="B162" s="227" t="s">
        <v>583</v>
      </c>
      <c r="C162" s="9" t="s">
        <v>412</v>
      </c>
      <c r="D162" s="227" t="s">
        <v>421</v>
      </c>
      <c r="E162" s="227">
        <v>0.2</v>
      </c>
      <c r="F162" s="227"/>
      <c r="G162" s="227">
        <f t="shared" si="5"/>
        <v>0</v>
      </c>
      <c r="I162" s="338"/>
    </row>
    <row r="163" spans="1:9" ht="25.5" x14ac:dyDescent="0.25">
      <c r="A163" s="227"/>
      <c r="B163" s="227" t="s">
        <v>592</v>
      </c>
      <c r="C163" s="9" t="s">
        <v>412</v>
      </c>
      <c r="D163" s="227" t="s">
        <v>555</v>
      </c>
      <c r="E163" s="227">
        <v>0.14000000000000001</v>
      </c>
      <c r="F163" s="227"/>
      <c r="G163" s="227">
        <f t="shared" si="5"/>
        <v>0</v>
      </c>
    </row>
    <row r="164" spans="1:9" ht="25.5" x14ac:dyDescent="0.25">
      <c r="A164" s="227"/>
      <c r="B164" s="227" t="s">
        <v>624</v>
      </c>
      <c r="C164" s="9" t="s">
        <v>412</v>
      </c>
      <c r="D164" s="227" t="s">
        <v>49</v>
      </c>
      <c r="E164" s="227">
        <v>1.8E-3</v>
      </c>
      <c r="F164" s="227"/>
      <c r="G164" s="227">
        <f t="shared" si="5"/>
        <v>0</v>
      </c>
    </row>
    <row r="165" spans="1:9" x14ac:dyDescent="0.25">
      <c r="B165" s="292"/>
      <c r="E165" s="293"/>
      <c r="F165" s="255" t="s">
        <v>453</v>
      </c>
      <c r="G165" s="256">
        <f>SUM(G154:G164)</f>
        <v>0</v>
      </c>
    </row>
    <row r="166" spans="1:9" x14ac:dyDescent="0.25">
      <c r="A166" s="481"/>
      <c r="B166" s="482"/>
      <c r="C166" s="483"/>
      <c r="D166" s="484"/>
      <c r="E166" s="485"/>
      <c r="F166" s="486"/>
      <c r="G166" s="487"/>
    </row>
    <row r="167" spans="1:9" x14ac:dyDescent="0.25">
      <c r="A167" s="437"/>
      <c r="B167" s="438"/>
      <c r="C167" s="439"/>
      <c r="D167" s="439"/>
      <c r="E167" s="440"/>
      <c r="F167" s="441"/>
      <c r="G167" s="441"/>
    </row>
    <row r="168" spans="1:9" ht="15.75" thickBot="1" x14ac:dyDescent="0.3">
      <c r="A168" s="213" t="s">
        <v>4</v>
      </c>
      <c r="B168" s="213" t="s">
        <v>5</v>
      </c>
      <c r="C168" s="213" t="s">
        <v>431</v>
      </c>
      <c r="D168" s="213" t="s">
        <v>432</v>
      </c>
      <c r="E168" s="213" t="s">
        <v>433</v>
      </c>
      <c r="F168" s="213" t="s">
        <v>434</v>
      </c>
      <c r="G168" s="213" t="s">
        <v>435</v>
      </c>
    </row>
    <row r="169" spans="1:9" x14ac:dyDescent="0.25">
      <c r="A169" s="442" t="s">
        <v>544</v>
      </c>
      <c r="B169" s="443" t="s">
        <v>609</v>
      </c>
      <c r="C169" s="249" t="s">
        <v>30</v>
      </c>
      <c r="D169" s="444"/>
      <c r="E169" s="266">
        <v>1</v>
      </c>
      <c r="F169" s="446"/>
      <c r="G169" s="447"/>
    </row>
    <row r="170" spans="1:9" ht="38.25" x14ac:dyDescent="0.25">
      <c r="A170" s="227"/>
      <c r="B170" s="227" t="s">
        <v>886</v>
      </c>
      <c r="C170" s="9" t="s">
        <v>412</v>
      </c>
      <c r="D170" s="227" t="s">
        <v>608</v>
      </c>
      <c r="E170" s="227">
        <v>0.15</v>
      </c>
      <c r="F170" s="227"/>
      <c r="G170" s="227">
        <f>F170*E170</f>
        <v>0</v>
      </c>
    </row>
    <row r="171" spans="1:9" x14ac:dyDescent="0.25">
      <c r="A171" s="227"/>
      <c r="B171" s="227" t="s">
        <v>610</v>
      </c>
      <c r="C171" s="9" t="s">
        <v>412</v>
      </c>
      <c r="D171" s="227" t="s">
        <v>18</v>
      </c>
      <c r="E171" s="227">
        <f>2/50</f>
        <v>0.04</v>
      </c>
      <c r="F171" s="227"/>
      <c r="G171" s="227">
        <f>F171*E171</f>
        <v>0</v>
      </c>
    </row>
    <row r="172" spans="1:9" x14ac:dyDescent="0.25">
      <c r="A172" s="227"/>
      <c r="B172" s="227" t="s">
        <v>430</v>
      </c>
      <c r="C172" s="9" t="s">
        <v>408</v>
      </c>
      <c r="D172" s="227" t="s">
        <v>13</v>
      </c>
      <c r="E172" s="227">
        <v>0.1</v>
      </c>
      <c r="F172" s="227"/>
      <c r="G172" s="227">
        <f>F172*E172</f>
        <v>0</v>
      </c>
    </row>
    <row r="173" spans="1:9" x14ac:dyDescent="0.25">
      <c r="A173" s="227"/>
      <c r="B173" s="227" t="s">
        <v>418</v>
      </c>
      <c r="C173" s="9" t="s">
        <v>412</v>
      </c>
      <c r="D173" s="227" t="s">
        <v>13</v>
      </c>
      <c r="E173" s="227">
        <v>0.1</v>
      </c>
      <c r="F173" s="227"/>
      <c r="G173" s="227">
        <f>F173*E173</f>
        <v>0</v>
      </c>
    </row>
    <row r="174" spans="1:9" x14ac:dyDescent="0.25">
      <c r="B174" s="292"/>
      <c r="E174" s="293"/>
      <c r="F174" s="255" t="s">
        <v>453</v>
      </c>
      <c r="G174" s="256">
        <f>SUM(G170:G173)</f>
        <v>0</v>
      </c>
    </row>
    <row r="175" spans="1:9" x14ac:dyDescent="0.25">
      <c r="B175" s="292"/>
      <c r="E175" s="293"/>
      <c r="G175" s="293"/>
    </row>
    <row r="176" spans="1:9" x14ac:dyDescent="0.25">
      <c r="A176" s="437"/>
      <c r="B176" s="438"/>
      <c r="C176" s="439"/>
      <c r="D176" s="439"/>
      <c r="E176" s="440"/>
      <c r="F176" s="441"/>
      <c r="G176" s="441"/>
    </row>
    <row r="177" spans="1:7" x14ac:dyDescent="0.25">
      <c r="A177" s="213" t="s">
        <v>4</v>
      </c>
      <c r="B177" s="213" t="s">
        <v>5</v>
      </c>
      <c r="C177" s="213" t="s">
        <v>431</v>
      </c>
      <c r="D177" s="213" t="s">
        <v>432</v>
      </c>
      <c r="E177" s="213" t="s">
        <v>433</v>
      </c>
      <c r="F177" s="213" t="s">
        <v>434</v>
      </c>
      <c r="G177" s="213" t="s">
        <v>435</v>
      </c>
    </row>
    <row r="178" spans="1:7" ht="25.5" x14ac:dyDescent="0.25">
      <c r="A178" s="245" t="s">
        <v>847</v>
      </c>
      <c r="B178" s="245" t="s">
        <v>1002</v>
      </c>
      <c r="C178" s="249" t="s">
        <v>405</v>
      </c>
      <c r="D178" s="249" t="s">
        <v>33</v>
      </c>
      <c r="E178" s="448">
        <v>1</v>
      </c>
      <c r="F178" s="11"/>
      <c r="G178" s="11"/>
    </row>
    <row r="179" spans="1:7" ht="25.5" x14ac:dyDescent="0.25">
      <c r="A179" s="227"/>
      <c r="B179" s="227" t="s">
        <v>1003</v>
      </c>
      <c r="C179" s="9" t="s">
        <v>412</v>
      </c>
      <c r="D179" s="227" t="s">
        <v>49</v>
      </c>
      <c r="E179" s="227">
        <v>3.5</v>
      </c>
      <c r="F179" s="227"/>
      <c r="G179" s="227">
        <f>F179*E179</f>
        <v>0</v>
      </c>
    </row>
    <row r="180" spans="1:7" x14ac:dyDescent="0.25">
      <c r="A180" s="227"/>
      <c r="B180" s="227" t="s">
        <v>640</v>
      </c>
      <c r="C180" s="9" t="s">
        <v>412</v>
      </c>
      <c r="D180" s="227"/>
      <c r="E180" s="227" t="s">
        <v>1004</v>
      </c>
      <c r="F180" s="227"/>
      <c r="G180" s="227">
        <f>F180*E180</f>
        <v>0</v>
      </c>
    </row>
    <row r="181" spans="1:7" x14ac:dyDescent="0.25">
      <c r="A181" s="227"/>
      <c r="B181" s="227" t="s">
        <v>418</v>
      </c>
      <c r="C181" s="9" t="s">
        <v>406</v>
      </c>
      <c r="D181" s="227" t="s">
        <v>414</v>
      </c>
      <c r="E181" s="227" t="s">
        <v>641</v>
      </c>
      <c r="F181" s="227"/>
      <c r="G181" s="227">
        <f>F181*E181</f>
        <v>0</v>
      </c>
    </row>
    <row r="182" spans="1:7" x14ac:dyDescent="0.25">
      <c r="A182" s="218"/>
      <c r="B182" s="219"/>
      <c r="C182" s="220"/>
      <c r="D182" s="220"/>
      <c r="E182" s="232"/>
      <c r="F182" s="255" t="s">
        <v>453</v>
      </c>
      <c r="G182" s="256">
        <f>SUM(G179:G181)</f>
        <v>0</v>
      </c>
    </row>
    <row r="183" spans="1:7" x14ac:dyDescent="0.25">
      <c r="A183" s="218"/>
      <c r="B183" s="219"/>
      <c r="C183" s="220"/>
      <c r="D183" s="220"/>
      <c r="E183" s="232"/>
      <c r="F183" s="865"/>
      <c r="G183" s="866"/>
    </row>
    <row r="184" spans="1:7" x14ac:dyDescent="0.25">
      <c r="A184" s="437"/>
      <c r="B184" s="438"/>
      <c r="C184" s="439"/>
      <c r="D184" s="439"/>
      <c r="E184" s="440"/>
      <c r="F184" s="441"/>
      <c r="G184" s="441"/>
    </row>
    <row r="185" spans="1:7" x14ac:dyDescent="0.25">
      <c r="A185" s="213" t="s">
        <v>4</v>
      </c>
      <c r="B185" s="213" t="s">
        <v>5</v>
      </c>
      <c r="C185" s="213" t="s">
        <v>431</v>
      </c>
      <c r="D185" s="213" t="s">
        <v>432</v>
      </c>
      <c r="E185" s="213" t="s">
        <v>433</v>
      </c>
      <c r="F185" s="213" t="s">
        <v>434</v>
      </c>
      <c r="G185" s="213" t="s">
        <v>435</v>
      </c>
    </row>
    <row r="186" spans="1:7" ht="51" x14ac:dyDescent="0.25">
      <c r="A186" s="245" t="s">
        <v>545</v>
      </c>
      <c r="B186" s="245" t="s">
        <v>647</v>
      </c>
      <c r="C186" s="249" t="s">
        <v>405</v>
      </c>
      <c r="D186" s="249" t="s">
        <v>33</v>
      </c>
      <c r="E186" s="448">
        <v>1</v>
      </c>
      <c r="F186" s="11"/>
      <c r="G186" s="11"/>
    </row>
    <row r="187" spans="1:7" ht="21.75" customHeight="1" x14ac:dyDescent="0.25">
      <c r="A187" s="227"/>
      <c r="B187" s="227" t="s">
        <v>1009</v>
      </c>
      <c r="C187" s="9" t="s">
        <v>412</v>
      </c>
      <c r="D187" s="227" t="s">
        <v>18</v>
      </c>
      <c r="E187" s="227">
        <v>1</v>
      </c>
      <c r="F187" s="227"/>
      <c r="G187" s="227">
        <f t="shared" ref="G187:G192" si="6">F187*E187</f>
        <v>0</v>
      </c>
    </row>
    <row r="188" spans="1:7" x14ac:dyDescent="0.25">
      <c r="A188" s="227"/>
      <c r="B188" s="227" t="s">
        <v>849</v>
      </c>
      <c r="C188" s="9" t="s">
        <v>412</v>
      </c>
      <c r="D188" s="227" t="s">
        <v>237</v>
      </c>
      <c r="E188" s="227">
        <v>0.1</v>
      </c>
      <c r="F188" s="227"/>
      <c r="G188" s="227">
        <f t="shared" si="6"/>
        <v>0</v>
      </c>
    </row>
    <row r="189" spans="1:7" x14ac:dyDescent="0.25">
      <c r="A189" s="227"/>
      <c r="B189" s="227" t="s">
        <v>643</v>
      </c>
      <c r="C189" s="9" t="s">
        <v>412</v>
      </c>
      <c r="D189" s="227" t="s">
        <v>49</v>
      </c>
      <c r="E189" s="227" t="s">
        <v>644</v>
      </c>
      <c r="F189" s="227"/>
      <c r="G189" s="227">
        <f t="shared" si="6"/>
        <v>0</v>
      </c>
    </row>
    <row r="190" spans="1:7" x14ac:dyDescent="0.25">
      <c r="A190" s="227"/>
      <c r="B190" s="227" t="s">
        <v>645</v>
      </c>
      <c r="C190" s="9" t="s">
        <v>412</v>
      </c>
      <c r="D190" s="227" t="s">
        <v>237</v>
      </c>
      <c r="E190" s="227">
        <v>0.20780000000000001</v>
      </c>
      <c r="F190" s="227"/>
      <c r="G190" s="227">
        <f t="shared" si="6"/>
        <v>0</v>
      </c>
    </row>
    <row r="191" spans="1:7" x14ac:dyDescent="0.25">
      <c r="A191" s="227"/>
      <c r="B191" s="227" t="s">
        <v>640</v>
      </c>
      <c r="C191" s="9" t="s">
        <v>406</v>
      </c>
      <c r="D191" s="227" t="s">
        <v>13</v>
      </c>
      <c r="E191" s="227">
        <v>0.35</v>
      </c>
      <c r="F191" s="227"/>
      <c r="G191" s="227">
        <f t="shared" si="6"/>
        <v>0</v>
      </c>
    </row>
    <row r="192" spans="1:7" x14ac:dyDescent="0.25">
      <c r="A192" s="227"/>
      <c r="B192" s="227" t="s">
        <v>418</v>
      </c>
      <c r="C192" s="9" t="s">
        <v>406</v>
      </c>
      <c r="D192" s="227" t="s">
        <v>414</v>
      </c>
      <c r="E192" s="227" t="s">
        <v>641</v>
      </c>
      <c r="F192" s="227"/>
      <c r="G192" s="227">
        <f t="shared" si="6"/>
        <v>0</v>
      </c>
    </row>
    <row r="193" spans="1:7" x14ac:dyDescent="0.25">
      <c r="A193" s="218"/>
      <c r="B193" s="219"/>
      <c r="C193" s="220"/>
      <c r="D193" s="220"/>
      <c r="E193" s="232"/>
      <c r="F193" s="255" t="s">
        <v>453</v>
      </c>
      <c r="G193" s="256">
        <f>SUM(G187:G192)</f>
        <v>0</v>
      </c>
    </row>
    <row r="194" spans="1:7" x14ac:dyDescent="0.25">
      <c r="A194" s="218"/>
      <c r="B194" s="219"/>
      <c r="C194" s="220"/>
      <c r="D194" s="220"/>
      <c r="E194" s="232"/>
      <c r="F194" s="865"/>
      <c r="G194" s="866"/>
    </row>
    <row r="195" spans="1:7" x14ac:dyDescent="0.25">
      <c r="A195" s="437"/>
      <c r="B195" s="438"/>
      <c r="C195" s="439"/>
      <c r="D195" s="439"/>
      <c r="E195" s="440"/>
      <c r="F195" s="441"/>
      <c r="G195" s="441"/>
    </row>
    <row r="196" spans="1:7" x14ac:dyDescent="0.25">
      <c r="A196" s="213" t="s">
        <v>4</v>
      </c>
      <c r="B196" s="213" t="s">
        <v>5</v>
      </c>
      <c r="C196" s="213" t="s">
        <v>431</v>
      </c>
      <c r="D196" s="213" t="s">
        <v>432</v>
      </c>
      <c r="E196" s="213" t="s">
        <v>433</v>
      </c>
      <c r="F196" s="213" t="s">
        <v>434</v>
      </c>
      <c r="G196" s="213" t="s">
        <v>435</v>
      </c>
    </row>
    <row r="197" spans="1:7" x14ac:dyDescent="0.25">
      <c r="A197" s="245" t="s">
        <v>404</v>
      </c>
      <c r="B197" s="245" t="s">
        <v>109</v>
      </c>
      <c r="C197" s="249" t="s">
        <v>405</v>
      </c>
      <c r="D197" s="249" t="s">
        <v>33</v>
      </c>
      <c r="E197" s="448">
        <v>1</v>
      </c>
      <c r="F197" s="11"/>
      <c r="G197" s="11"/>
    </row>
    <row r="198" spans="1:7" x14ac:dyDescent="0.25">
      <c r="A198" s="267"/>
      <c r="B198" s="8" t="s">
        <v>428</v>
      </c>
      <c r="C198" s="9" t="s">
        <v>412</v>
      </c>
      <c r="D198" s="9" t="s">
        <v>414</v>
      </c>
      <c r="E198" s="268">
        <v>1</v>
      </c>
      <c r="F198" s="10"/>
      <c r="G198" s="10">
        <f>F198*E198</f>
        <v>0</v>
      </c>
    </row>
    <row r="199" spans="1:7" x14ac:dyDescent="0.25">
      <c r="A199" s="267"/>
      <c r="B199" s="8" t="s">
        <v>429</v>
      </c>
      <c r="C199" s="9" t="s">
        <v>412</v>
      </c>
      <c r="D199" s="9" t="s">
        <v>407</v>
      </c>
      <c r="E199" s="268">
        <v>6</v>
      </c>
      <c r="F199" s="10"/>
      <c r="G199" s="10">
        <f>F199*E199</f>
        <v>0</v>
      </c>
    </row>
    <row r="200" spans="1:7" x14ac:dyDescent="0.25">
      <c r="A200" s="267"/>
      <c r="B200" s="8" t="s">
        <v>430</v>
      </c>
      <c r="C200" s="9" t="s">
        <v>408</v>
      </c>
      <c r="D200" s="9" t="s">
        <v>409</v>
      </c>
      <c r="E200" s="268">
        <v>0.15</v>
      </c>
      <c r="F200" s="10"/>
      <c r="G200" s="10">
        <f>F200*E200</f>
        <v>0</v>
      </c>
    </row>
    <row r="201" spans="1:7" x14ac:dyDescent="0.25">
      <c r="A201" s="267"/>
      <c r="B201" s="8" t="s">
        <v>418</v>
      </c>
      <c r="C201" s="9" t="s">
        <v>408</v>
      </c>
      <c r="D201" s="9" t="s">
        <v>409</v>
      </c>
      <c r="E201" s="268">
        <v>0.1</v>
      </c>
      <c r="F201" s="10"/>
      <c r="G201" s="10">
        <f>F201*E201</f>
        <v>0</v>
      </c>
    </row>
    <row r="202" spans="1:7" x14ac:dyDescent="0.25">
      <c r="A202" s="218"/>
      <c r="B202" s="219"/>
      <c r="C202" s="220"/>
      <c r="D202" s="220"/>
      <c r="E202" s="232"/>
      <c r="F202" s="255" t="s">
        <v>453</v>
      </c>
      <c r="G202" s="256">
        <f>SUM(G198:G201)</f>
        <v>0</v>
      </c>
    </row>
    <row r="203" spans="1:7" x14ac:dyDescent="0.25">
      <c r="A203" s="218"/>
      <c r="B203" s="219"/>
      <c r="C203" s="220"/>
      <c r="D203" s="220"/>
      <c r="E203" s="232"/>
      <c r="F203" s="865"/>
      <c r="G203" s="866"/>
    </row>
    <row r="204" spans="1:7" x14ac:dyDescent="0.25">
      <c r="A204" s="437"/>
      <c r="B204" s="438"/>
      <c r="C204" s="439"/>
      <c r="D204" s="439"/>
      <c r="E204" s="440"/>
      <c r="F204" s="441"/>
      <c r="G204" s="441"/>
    </row>
    <row r="205" spans="1:7" ht="15.75" thickBot="1" x14ac:dyDescent="0.3">
      <c r="A205" s="213" t="s">
        <v>4</v>
      </c>
      <c r="B205" s="213" t="s">
        <v>5</v>
      </c>
      <c r="C205" s="213" t="s">
        <v>431</v>
      </c>
      <c r="D205" s="213" t="s">
        <v>432</v>
      </c>
      <c r="E205" s="213" t="s">
        <v>433</v>
      </c>
      <c r="F205" s="213" t="s">
        <v>434</v>
      </c>
      <c r="G205" s="213" t="s">
        <v>435</v>
      </c>
    </row>
    <row r="206" spans="1:7" ht="22.5" x14ac:dyDescent="0.25">
      <c r="A206" s="442" t="s">
        <v>848</v>
      </c>
      <c r="B206" s="450" t="s">
        <v>775</v>
      </c>
      <c r="C206" s="554"/>
      <c r="D206" s="444" t="s">
        <v>30</v>
      </c>
      <c r="E206" s="445"/>
      <c r="F206" s="446"/>
      <c r="G206" s="447"/>
    </row>
    <row r="207" spans="1:7" ht="38.25" x14ac:dyDescent="0.25">
      <c r="A207" s="254"/>
      <c r="B207" s="8" t="s">
        <v>600</v>
      </c>
      <c r="C207" s="9" t="s">
        <v>412</v>
      </c>
      <c r="D207" s="227" t="s">
        <v>30</v>
      </c>
      <c r="E207" s="227">
        <v>1</v>
      </c>
      <c r="F207" s="264"/>
      <c r="G207" s="227">
        <f>F207*E207</f>
        <v>0</v>
      </c>
    </row>
    <row r="208" spans="1:7" x14ac:dyDescent="0.25">
      <c r="A208" s="227"/>
      <c r="B208" s="8" t="s">
        <v>455</v>
      </c>
      <c r="C208" s="9" t="s">
        <v>412</v>
      </c>
      <c r="D208" s="227" t="s">
        <v>18</v>
      </c>
      <c r="E208" s="227">
        <v>0.2</v>
      </c>
      <c r="F208" s="264"/>
      <c r="G208" s="227">
        <f>F208*E208</f>
        <v>0</v>
      </c>
    </row>
    <row r="209" spans="1:7" x14ac:dyDescent="0.25">
      <c r="A209" s="227"/>
      <c r="B209" s="8" t="s">
        <v>418</v>
      </c>
      <c r="C209" s="9" t="s">
        <v>408</v>
      </c>
      <c r="D209" s="227" t="s">
        <v>13</v>
      </c>
      <c r="E209" s="227">
        <v>0.2</v>
      </c>
      <c r="F209" s="227"/>
      <c r="G209" s="227">
        <f>F209*E209</f>
        <v>0</v>
      </c>
    </row>
    <row r="210" spans="1:7" ht="38.25" x14ac:dyDescent="0.25">
      <c r="A210" s="254"/>
      <c r="B210" s="8" t="s">
        <v>602</v>
      </c>
      <c r="C210" s="254"/>
      <c r="D210" s="254" t="s">
        <v>601</v>
      </c>
      <c r="E210" s="342">
        <v>2</v>
      </c>
      <c r="F210" s="254"/>
      <c r="G210" s="227">
        <f>F210*E210</f>
        <v>0</v>
      </c>
    </row>
    <row r="211" spans="1:7" x14ac:dyDescent="0.25">
      <c r="B211" s="209"/>
      <c r="E211" s="293"/>
      <c r="F211" s="255" t="s">
        <v>453</v>
      </c>
      <c r="G211" s="256">
        <f>SUM(G207:G210)</f>
        <v>0</v>
      </c>
    </row>
    <row r="212" spans="1:7" x14ac:dyDescent="0.25">
      <c r="B212" s="219"/>
      <c r="E212" s="293"/>
      <c r="G212" s="293"/>
    </row>
    <row r="213" spans="1:7" x14ac:dyDescent="0.25">
      <c r="A213" s="437"/>
      <c r="B213" s="438"/>
      <c r="C213" s="439"/>
      <c r="D213" s="439"/>
      <c r="E213" s="440"/>
      <c r="F213" s="441"/>
      <c r="G213" s="441"/>
    </row>
    <row r="214" spans="1:7" x14ac:dyDescent="0.25">
      <c r="A214" s="213" t="s">
        <v>4</v>
      </c>
      <c r="B214" s="213" t="s">
        <v>5</v>
      </c>
      <c r="C214" s="213" t="s">
        <v>431</v>
      </c>
      <c r="D214" s="213" t="s">
        <v>432</v>
      </c>
      <c r="E214" s="213" t="s">
        <v>433</v>
      </c>
      <c r="F214" s="213" t="s">
        <v>434</v>
      </c>
      <c r="G214" s="213" t="s">
        <v>435</v>
      </c>
    </row>
    <row r="215" spans="1:7" ht="25.5" x14ac:dyDescent="0.25">
      <c r="A215" s="245" t="s">
        <v>642</v>
      </c>
      <c r="B215" s="245" t="s">
        <v>1078</v>
      </c>
      <c r="C215" s="249" t="s">
        <v>405</v>
      </c>
      <c r="D215" s="249" t="s">
        <v>30</v>
      </c>
      <c r="E215" s="448">
        <v>1</v>
      </c>
      <c r="F215" s="11"/>
      <c r="G215" s="11"/>
    </row>
    <row r="216" spans="1:7" ht="38.25" x14ac:dyDescent="0.25">
      <c r="A216" s="9"/>
      <c r="B216" s="8" t="s">
        <v>1072</v>
      </c>
      <c r="C216" s="9" t="s">
        <v>412</v>
      </c>
      <c r="D216" s="9" t="s">
        <v>30</v>
      </c>
      <c r="E216" s="409">
        <v>30.16</v>
      </c>
      <c r="F216" s="227"/>
      <c r="G216" s="227">
        <f t="shared" ref="G216:G224" si="7">F216*E216</f>
        <v>0</v>
      </c>
    </row>
    <row r="217" spans="1:7" ht="38.25" x14ac:dyDescent="0.25">
      <c r="A217" s="9"/>
      <c r="B217" s="8" t="s">
        <v>1076</v>
      </c>
      <c r="C217" s="9" t="s">
        <v>406</v>
      </c>
      <c r="D217" s="227" t="s">
        <v>237</v>
      </c>
      <c r="E217" s="409">
        <v>8.01</v>
      </c>
      <c r="F217" s="227"/>
      <c r="G217" s="227">
        <f t="shared" si="7"/>
        <v>0</v>
      </c>
    </row>
    <row r="218" spans="1:7" ht="25.5" x14ac:dyDescent="0.25">
      <c r="A218" s="9"/>
      <c r="B218" s="8" t="s">
        <v>1067</v>
      </c>
      <c r="C218" s="9" t="s">
        <v>412</v>
      </c>
      <c r="D218" s="9" t="s">
        <v>30</v>
      </c>
      <c r="E218" s="409">
        <v>7.87</v>
      </c>
      <c r="F218" s="227"/>
      <c r="G218" s="227">
        <f t="shared" si="7"/>
        <v>0</v>
      </c>
    </row>
    <row r="219" spans="1:7" ht="25.5" x14ac:dyDescent="0.25">
      <c r="A219" s="9"/>
      <c r="B219" s="8" t="s">
        <v>1068</v>
      </c>
      <c r="C219" s="9" t="s">
        <v>412</v>
      </c>
      <c r="D219" s="9" t="s">
        <v>30</v>
      </c>
      <c r="E219" s="409">
        <v>3.99</v>
      </c>
      <c r="F219" s="227"/>
      <c r="G219" s="227">
        <f t="shared" si="7"/>
        <v>0</v>
      </c>
    </row>
    <row r="220" spans="1:7" x14ac:dyDescent="0.25">
      <c r="A220" s="9"/>
      <c r="B220" s="8" t="s">
        <v>1070</v>
      </c>
      <c r="C220" s="9" t="s">
        <v>412</v>
      </c>
      <c r="D220" s="9" t="s">
        <v>49</v>
      </c>
      <c r="E220" s="409">
        <v>19.37</v>
      </c>
      <c r="F220" s="227"/>
      <c r="G220" s="227">
        <f t="shared" si="7"/>
        <v>0</v>
      </c>
    </row>
    <row r="221" spans="1:7" x14ac:dyDescent="0.25">
      <c r="A221" s="9"/>
      <c r="B221" s="8" t="s">
        <v>1069</v>
      </c>
      <c r="C221" s="9" t="s">
        <v>412</v>
      </c>
      <c r="D221" s="9" t="s">
        <v>49</v>
      </c>
      <c r="E221" s="409">
        <v>28.77</v>
      </c>
      <c r="F221" s="227"/>
      <c r="G221" s="227">
        <f t="shared" si="7"/>
        <v>0</v>
      </c>
    </row>
    <row r="222" spans="1:7" ht="63.75" x14ac:dyDescent="0.25">
      <c r="A222" s="9"/>
      <c r="B222" s="8" t="s">
        <v>1071</v>
      </c>
      <c r="C222" s="9" t="s">
        <v>412</v>
      </c>
      <c r="D222" s="9" t="s">
        <v>689</v>
      </c>
      <c r="E222" s="409">
        <v>517.95000000000005</v>
      </c>
      <c r="F222" s="227"/>
      <c r="G222" s="227">
        <f t="shared" si="7"/>
        <v>0</v>
      </c>
    </row>
    <row r="223" spans="1:7" x14ac:dyDescent="0.25">
      <c r="A223" s="9"/>
      <c r="B223" s="8" t="s">
        <v>1073</v>
      </c>
      <c r="C223" s="9" t="s">
        <v>412</v>
      </c>
      <c r="D223" s="9" t="s">
        <v>49</v>
      </c>
      <c r="E223" s="409">
        <v>5.83</v>
      </c>
      <c r="F223" s="227"/>
      <c r="G223" s="227">
        <f t="shared" si="7"/>
        <v>0</v>
      </c>
    </row>
    <row r="224" spans="1:7" ht="25.5" x14ac:dyDescent="0.25">
      <c r="A224" s="9"/>
      <c r="B224" s="8" t="s">
        <v>1077</v>
      </c>
      <c r="C224" s="9" t="s">
        <v>406</v>
      </c>
      <c r="D224" s="9" t="s">
        <v>414</v>
      </c>
      <c r="E224" s="409">
        <v>74.739999999999995</v>
      </c>
      <c r="F224" s="227"/>
      <c r="G224" s="227">
        <f t="shared" si="7"/>
        <v>0</v>
      </c>
    </row>
    <row r="225" spans="1:7" x14ac:dyDescent="0.25">
      <c r="A225" s="9"/>
      <c r="B225" s="8" t="s">
        <v>1075</v>
      </c>
      <c r="C225" s="9" t="s">
        <v>406</v>
      </c>
      <c r="D225" s="227" t="s">
        <v>13</v>
      </c>
      <c r="E225" s="409">
        <v>1.5</v>
      </c>
      <c r="F225" s="227"/>
      <c r="G225" s="227">
        <f>F225*E225</f>
        <v>0</v>
      </c>
    </row>
    <row r="226" spans="1:7" ht="25.5" x14ac:dyDescent="0.25">
      <c r="A226" s="9"/>
      <c r="B226" s="227" t="s">
        <v>1074</v>
      </c>
      <c r="C226" s="9" t="s">
        <v>406</v>
      </c>
      <c r="D226" s="227" t="s">
        <v>13</v>
      </c>
      <c r="E226" s="227">
        <v>1</v>
      </c>
      <c r="F226" s="227"/>
      <c r="G226" s="227">
        <f>F226*E226</f>
        <v>0</v>
      </c>
    </row>
    <row r="227" spans="1:7" x14ac:dyDescent="0.25">
      <c r="A227" s="9"/>
      <c r="B227" s="227" t="s">
        <v>640</v>
      </c>
      <c r="C227" s="9" t="s">
        <v>412</v>
      </c>
      <c r="D227" s="227" t="s">
        <v>13</v>
      </c>
      <c r="E227" s="227">
        <v>0.5</v>
      </c>
      <c r="F227" s="227"/>
      <c r="G227" s="227">
        <f>F227*E227</f>
        <v>0</v>
      </c>
    </row>
    <row r="228" spans="1:7" x14ac:dyDescent="0.25">
      <c r="A228" s="9"/>
      <c r="B228" s="227" t="s">
        <v>418</v>
      </c>
      <c r="C228" s="9" t="s">
        <v>406</v>
      </c>
      <c r="D228" s="227" t="s">
        <v>13</v>
      </c>
      <c r="E228" s="227">
        <v>1</v>
      </c>
      <c r="F228" s="227"/>
      <c r="G228" s="227">
        <f>F228*E228</f>
        <v>0</v>
      </c>
    </row>
    <row r="229" spans="1:7" x14ac:dyDescent="0.25">
      <c r="A229" s="218"/>
      <c r="B229" s="219"/>
      <c r="C229" s="220"/>
      <c r="D229" s="220"/>
      <c r="E229" s="232"/>
      <c r="F229" s="255" t="s">
        <v>453</v>
      </c>
      <c r="G229" s="256">
        <f>SUM(G216:G228)</f>
        <v>0</v>
      </c>
    </row>
    <row r="230" spans="1:7" x14ac:dyDescent="0.25">
      <c r="A230" s="218"/>
      <c r="B230" s="219"/>
      <c r="C230" s="220"/>
      <c r="D230" s="220"/>
      <c r="E230" s="232"/>
      <c r="F230" s="220"/>
      <c r="G230" s="232"/>
    </row>
    <row r="231" spans="1:7" x14ac:dyDescent="0.25">
      <c r="A231" s="437"/>
      <c r="B231" s="438"/>
      <c r="C231" s="439"/>
      <c r="D231" s="439"/>
      <c r="E231" s="440"/>
      <c r="F231" s="441"/>
      <c r="G231" s="441"/>
    </row>
    <row r="232" spans="1:7" x14ac:dyDescent="0.25">
      <c r="A232" s="213" t="s">
        <v>4</v>
      </c>
      <c r="B232" s="213" t="s">
        <v>5</v>
      </c>
      <c r="C232" s="213" t="s">
        <v>431</v>
      </c>
      <c r="D232" s="213" t="s">
        <v>432</v>
      </c>
      <c r="E232" s="213" t="s">
        <v>433</v>
      </c>
      <c r="F232" s="213" t="s">
        <v>434</v>
      </c>
      <c r="G232" s="213" t="s">
        <v>435</v>
      </c>
    </row>
    <row r="233" spans="1:7" ht="22.5" x14ac:dyDescent="0.25">
      <c r="A233" s="449" t="s">
        <v>1097</v>
      </c>
      <c r="B233" s="450" t="s">
        <v>396</v>
      </c>
      <c r="C233" s="249" t="s">
        <v>405</v>
      </c>
      <c r="D233" s="228" t="s">
        <v>18</v>
      </c>
      <c r="E233" s="225">
        <v>1</v>
      </c>
      <c r="F233" s="451"/>
      <c r="G233" s="226"/>
    </row>
    <row r="234" spans="1:7" ht="33.75" x14ac:dyDescent="0.25">
      <c r="A234" s="257"/>
      <c r="B234" s="258" t="s">
        <v>791</v>
      </c>
      <c r="C234" s="9" t="s">
        <v>412</v>
      </c>
      <c r="D234" s="259" t="s">
        <v>18</v>
      </c>
      <c r="E234" s="260">
        <v>1</v>
      </c>
      <c r="F234" s="261"/>
      <c r="G234" s="262">
        <f>E234*F234</f>
        <v>0</v>
      </c>
    </row>
    <row r="235" spans="1:7" x14ac:dyDescent="0.25">
      <c r="A235" s="263"/>
      <c r="B235" s="243" t="s">
        <v>452</v>
      </c>
      <c r="C235" s="9" t="s">
        <v>412</v>
      </c>
      <c r="D235" s="259" t="s">
        <v>18</v>
      </c>
      <c r="E235" s="260">
        <f>0.8/2</f>
        <v>0.4</v>
      </c>
      <c r="F235" s="488"/>
      <c r="G235" s="262">
        <f>E235*F235</f>
        <v>0</v>
      </c>
    </row>
    <row r="236" spans="1:7" x14ac:dyDescent="0.25">
      <c r="A236" s="263"/>
      <c r="B236" s="243" t="s">
        <v>418</v>
      </c>
      <c r="C236" s="9" t="s">
        <v>408</v>
      </c>
      <c r="D236" s="259" t="s">
        <v>13</v>
      </c>
      <c r="E236" s="260">
        <v>0.15</v>
      </c>
      <c r="F236" s="264"/>
      <c r="G236" s="262">
        <f>E236*F236</f>
        <v>0</v>
      </c>
    </row>
    <row r="237" spans="1:7" x14ac:dyDescent="0.25">
      <c r="A237" s="218"/>
      <c r="B237" s="219"/>
      <c r="C237" s="220"/>
      <c r="D237" s="220"/>
      <c r="E237" s="299"/>
      <c r="F237" s="223" t="s">
        <v>453</v>
      </c>
      <c r="G237" s="256">
        <f>SUM(G234:G236)</f>
        <v>0</v>
      </c>
    </row>
    <row r="238" spans="1:7" x14ac:dyDescent="0.25">
      <c r="A238" s="218"/>
      <c r="B238" s="219"/>
      <c r="C238" s="220"/>
      <c r="D238" s="220"/>
      <c r="E238" s="299"/>
      <c r="F238" s="869"/>
      <c r="G238" s="866"/>
    </row>
    <row r="239" spans="1:7" x14ac:dyDescent="0.25">
      <c r="A239" s="437"/>
      <c r="B239" s="438"/>
      <c r="C239" s="439"/>
      <c r="D239" s="439"/>
      <c r="E239" s="440"/>
      <c r="F239" s="441"/>
      <c r="G239" s="441"/>
    </row>
    <row r="240" spans="1:7" x14ac:dyDescent="0.25">
      <c r="A240" s="213" t="s">
        <v>4</v>
      </c>
      <c r="B240" s="213" t="s">
        <v>5</v>
      </c>
      <c r="C240" s="213" t="s">
        <v>431</v>
      </c>
      <c r="D240" s="213" t="s">
        <v>432</v>
      </c>
      <c r="E240" s="213" t="s">
        <v>433</v>
      </c>
      <c r="F240" s="213" t="s">
        <v>434</v>
      </c>
      <c r="G240" s="213" t="s">
        <v>435</v>
      </c>
    </row>
    <row r="241" spans="1:7" ht="45" x14ac:dyDescent="0.25">
      <c r="A241" s="449" t="s">
        <v>546</v>
      </c>
      <c r="B241" s="450" t="s">
        <v>398</v>
      </c>
      <c r="C241" s="249" t="s">
        <v>405</v>
      </c>
      <c r="D241" s="228" t="s">
        <v>445</v>
      </c>
      <c r="E241" s="225">
        <v>1</v>
      </c>
      <c r="F241" s="451"/>
      <c r="G241" s="226"/>
    </row>
    <row r="242" spans="1:7" ht="22.5" x14ac:dyDescent="0.25">
      <c r="A242" s="227"/>
      <c r="B242" s="243" t="s">
        <v>454</v>
      </c>
      <c r="C242" s="9" t="s">
        <v>412</v>
      </c>
      <c r="D242" s="228"/>
      <c r="E242" s="225">
        <v>1.25</v>
      </c>
      <c r="F242" s="264"/>
      <c r="G242" s="226">
        <f>F242*E242</f>
        <v>0</v>
      </c>
    </row>
    <row r="243" spans="1:7" x14ac:dyDescent="0.25">
      <c r="A243" s="227"/>
      <c r="B243" s="8" t="s">
        <v>455</v>
      </c>
      <c r="C243" s="9" t="s">
        <v>412</v>
      </c>
      <c r="D243" s="228"/>
      <c r="E243" s="260">
        <v>0.1</v>
      </c>
      <c r="F243" s="264"/>
      <c r="G243" s="226">
        <f>F243*E243</f>
        <v>0</v>
      </c>
    </row>
    <row r="244" spans="1:7" x14ac:dyDescent="0.25">
      <c r="A244" s="227"/>
      <c r="B244" s="8" t="s">
        <v>418</v>
      </c>
      <c r="C244" s="9" t="s">
        <v>408</v>
      </c>
      <c r="D244" s="259" t="s">
        <v>13</v>
      </c>
      <c r="E244" s="260">
        <v>0.2</v>
      </c>
      <c r="F244" s="264"/>
      <c r="G244" s="226">
        <f>F244*E244</f>
        <v>0</v>
      </c>
    </row>
    <row r="245" spans="1:7" x14ac:dyDescent="0.25">
      <c r="A245" s="218"/>
      <c r="B245" s="219"/>
      <c r="C245" s="220"/>
      <c r="D245" s="220"/>
      <c r="E245" s="293"/>
      <c r="F245" s="223" t="s">
        <v>453</v>
      </c>
      <c r="G245" s="224">
        <f>SUM(G242:G244)</f>
        <v>0</v>
      </c>
    </row>
    <row r="246" spans="1:7" x14ac:dyDescent="0.25">
      <c r="A246" s="218"/>
      <c r="B246" s="219"/>
      <c r="C246" s="220"/>
      <c r="D246" s="220"/>
      <c r="E246" s="293"/>
      <c r="F246" s="869"/>
      <c r="G246" s="866"/>
    </row>
    <row r="247" spans="1:7" x14ac:dyDescent="0.25">
      <c r="A247" s="437"/>
      <c r="B247" s="438"/>
      <c r="C247" s="439"/>
      <c r="D247" s="439"/>
      <c r="E247" s="440"/>
      <c r="F247" s="441"/>
      <c r="G247" s="441"/>
    </row>
    <row r="248" spans="1:7" x14ac:dyDescent="0.25">
      <c r="A248" s="213" t="s">
        <v>4</v>
      </c>
      <c r="B248" s="213" t="s">
        <v>5</v>
      </c>
      <c r="C248" s="213" t="s">
        <v>431</v>
      </c>
      <c r="D248" s="213" t="s">
        <v>432</v>
      </c>
      <c r="E248" s="213" t="s">
        <v>433</v>
      </c>
      <c r="F248" s="213" t="s">
        <v>434</v>
      </c>
      <c r="G248" s="213" t="s">
        <v>435</v>
      </c>
    </row>
    <row r="249" spans="1:7" ht="33.75" x14ac:dyDescent="0.25">
      <c r="A249" s="449" t="s">
        <v>1098</v>
      </c>
      <c r="B249" s="450" t="s">
        <v>399</v>
      </c>
      <c r="C249" s="249" t="s">
        <v>405</v>
      </c>
      <c r="D249" s="228" t="s">
        <v>18</v>
      </c>
      <c r="E249" s="225">
        <v>1</v>
      </c>
      <c r="F249" s="451"/>
      <c r="G249" s="226"/>
    </row>
    <row r="250" spans="1:7" ht="33.75" x14ac:dyDescent="0.25">
      <c r="A250" s="257"/>
      <c r="B250" s="258" t="s">
        <v>791</v>
      </c>
      <c r="C250" s="9" t="s">
        <v>412</v>
      </c>
      <c r="D250" s="259" t="s">
        <v>18</v>
      </c>
      <c r="E250" s="260">
        <v>4</v>
      </c>
      <c r="F250" s="261"/>
      <c r="G250" s="262">
        <f>E250*F250</f>
        <v>0</v>
      </c>
    </row>
    <row r="251" spans="1:7" x14ac:dyDescent="0.25">
      <c r="A251" s="263"/>
      <c r="B251" s="243" t="s">
        <v>452</v>
      </c>
      <c r="C251" s="9" t="s">
        <v>412</v>
      </c>
      <c r="D251" s="259" t="s">
        <v>18</v>
      </c>
      <c r="E251" s="260">
        <f>0.8/2</f>
        <v>0.4</v>
      </c>
      <c r="F251" s="264"/>
      <c r="G251" s="262">
        <f>E251*F251</f>
        <v>0</v>
      </c>
    </row>
    <row r="252" spans="1:7" x14ac:dyDescent="0.25">
      <c r="A252" s="263"/>
      <c r="B252" s="243" t="s">
        <v>418</v>
      </c>
      <c r="C252" s="9" t="s">
        <v>408</v>
      </c>
      <c r="D252" s="259" t="s">
        <v>13</v>
      </c>
      <c r="E252" s="260">
        <v>0.15</v>
      </c>
      <c r="F252" s="264"/>
      <c r="G252" s="262">
        <f>E252*F252</f>
        <v>0</v>
      </c>
    </row>
    <row r="253" spans="1:7" x14ac:dyDescent="0.25">
      <c r="A253" s="218"/>
      <c r="B253" s="297"/>
      <c r="E253" s="299"/>
      <c r="F253" s="223" t="s">
        <v>453</v>
      </c>
      <c r="G253" s="256">
        <f>SUM(G249:G252)</f>
        <v>0</v>
      </c>
    </row>
    <row r="254" spans="1:7" x14ac:dyDescent="0.25">
      <c r="A254" s="218"/>
      <c r="B254" s="297"/>
      <c r="E254" s="299"/>
      <c r="G254" s="299"/>
    </row>
    <row r="255" spans="1:7" x14ac:dyDescent="0.25">
      <c r="A255" s="213" t="s">
        <v>4</v>
      </c>
      <c r="B255" s="213" t="s">
        <v>5</v>
      </c>
      <c r="C255" s="213" t="s">
        <v>431</v>
      </c>
      <c r="D255" s="213" t="s">
        <v>432</v>
      </c>
      <c r="E255" s="213" t="s">
        <v>433</v>
      </c>
      <c r="F255" s="213" t="s">
        <v>434</v>
      </c>
      <c r="G255" s="213" t="s">
        <v>435</v>
      </c>
    </row>
    <row r="256" spans="1:7" ht="22.5" x14ac:dyDescent="0.25">
      <c r="A256" s="449" t="s">
        <v>1099</v>
      </c>
      <c r="B256" s="450" t="s">
        <v>400</v>
      </c>
      <c r="C256" s="249" t="s">
        <v>405</v>
      </c>
      <c r="D256" s="228" t="s">
        <v>18</v>
      </c>
      <c r="E256" s="225">
        <v>1</v>
      </c>
      <c r="F256" s="451"/>
      <c r="G256" s="226"/>
    </row>
    <row r="257" spans="1:7" ht="22.5" x14ac:dyDescent="0.25">
      <c r="A257" s="257"/>
      <c r="B257" s="258" t="s">
        <v>1100</v>
      </c>
      <c r="C257" s="9" t="s">
        <v>412</v>
      </c>
      <c r="D257" s="259" t="s">
        <v>18</v>
      </c>
      <c r="E257" s="260">
        <v>1</v>
      </c>
      <c r="F257" s="261"/>
      <c r="G257" s="262">
        <f>E257*F257</f>
        <v>0</v>
      </c>
    </row>
    <row r="258" spans="1:7" x14ac:dyDescent="0.25">
      <c r="A258" s="263"/>
      <c r="B258" s="243" t="s">
        <v>452</v>
      </c>
      <c r="C258" s="9" t="s">
        <v>412</v>
      </c>
      <c r="D258" s="259" t="s">
        <v>18</v>
      </c>
      <c r="E258" s="260">
        <v>0.02</v>
      </c>
      <c r="F258" s="264"/>
      <c r="G258" s="262">
        <f>E258*F258</f>
        <v>0</v>
      </c>
    </row>
    <row r="259" spans="1:7" x14ac:dyDescent="0.25">
      <c r="A259" s="263"/>
      <c r="B259" s="243" t="s">
        <v>418</v>
      </c>
      <c r="C259" s="9" t="s">
        <v>408</v>
      </c>
      <c r="D259" s="259" t="s">
        <v>13</v>
      </c>
      <c r="E259" s="260">
        <v>0.15</v>
      </c>
      <c r="F259" s="264"/>
      <c r="G259" s="262">
        <f>E259*F259</f>
        <v>0</v>
      </c>
    </row>
    <row r="260" spans="1:7" x14ac:dyDescent="0.25">
      <c r="A260" s="218"/>
      <c r="B260" s="297"/>
      <c r="E260" s="299"/>
      <c r="F260" s="223" t="s">
        <v>453</v>
      </c>
      <c r="G260" s="256">
        <f>SUM(G256:G259)</f>
        <v>0</v>
      </c>
    </row>
    <row r="261" spans="1:7" x14ac:dyDescent="0.25">
      <c r="A261" s="218"/>
      <c r="B261" s="297"/>
      <c r="E261" s="299"/>
      <c r="G261" s="299"/>
    </row>
    <row r="262" spans="1:7" x14ac:dyDescent="0.25">
      <c r="A262" s="437"/>
      <c r="B262" s="438"/>
      <c r="C262" s="439"/>
      <c r="D262" s="439"/>
      <c r="E262" s="440"/>
      <c r="F262" s="441"/>
      <c r="G262" s="441"/>
    </row>
    <row r="263" spans="1:7" x14ac:dyDescent="0.25">
      <c r="A263" s="213" t="s">
        <v>4</v>
      </c>
      <c r="B263" s="213" t="s">
        <v>5</v>
      </c>
      <c r="C263" s="213" t="s">
        <v>431</v>
      </c>
      <c r="D263" s="213" t="s">
        <v>432</v>
      </c>
      <c r="E263" s="213" t="s">
        <v>433</v>
      </c>
      <c r="F263" s="213" t="s">
        <v>434</v>
      </c>
      <c r="G263" s="213" t="s">
        <v>435</v>
      </c>
    </row>
    <row r="264" spans="1:7" ht="78.75" x14ac:dyDescent="0.25">
      <c r="A264" s="449" t="s">
        <v>850</v>
      </c>
      <c r="B264" s="450" t="s">
        <v>401</v>
      </c>
      <c r="C264" s="249" t="s">
        <v>405</v>
      </c>
      <c r="D264" s="228" t="s">
        <v>18</v>
      </c>
      <c r="E264" s="225">
        <v>1</v>
      </c>
      <c r="F264" s="451"/>
      <c r="G264" s="226"/>
    </row>
    <row r="265" spans="1:7" ht="25.5" x14ac:dyDescent="0.25">
      <c r="A265" s="227"/>
      <c r="B265" s="227" t="s">
        <v>454</v>
      </c>
      <c r="C265" s="227"/>
      <c r="D265" s="259" t="s">
        <v>18</v>
      </c>
      <c r="E265" s="227">
        <v>2.5499999999999998</v>
      </c>
      <c r="F265" s="227"/>
      <c r="G265" s="227">
        <f>F265*E265</f>
        <v>0</v>
      </c>
    </row>
    <row r="266" spans="1:7" x14ac:dyDescent="0.25">
      <c r="A266" s="227"/>
      <c r="B266" s="227" t="s">
        <v>455</v>
      </c>
      <c r="C266" s="9" t="s">
        <v>412</v>
      </c>
      <c r="D266" s="259" t="s">
        <v>18</v>
      </c>
      <c r="E266" s="227">
        <v>0.1</v>
      </c>
      <c r="F266" s="264"/>
      <c r="G266" s="227">
        <f>F266*E266</f>
        <v>0</v>
      </c>
    </row>
    <row r="267" spans="1:7" x14ac:dyDescent="0.25">
      <c r="A267" s="227"/>
      <c r="B267" s="227" t="s">
        <v>418</v>
      </c>
      <c r="C267" s="9" t="s">
        <v>408</v>
      </c>
      <c r="D267" s="259" t="s">
        <v>13</v>
      </c>
      <c r="E267" s="227">
        <v>0.2</v>
      </c>
      <c r="F267" s="227"/>
      <c r="G267" s="227">
        <f>F267*E267</f>
        <v>0</v>
      </c>
    </row>
    <row r="268" spans="1:7" x14ac:dyDescent="0.25">
      <c r="A268" s="218"/>
      <c r="B268" s="265"/>
      <c r="E268" s="293"/>
      <c r="F268" s="298" t="s">
        <v>453</v>
      </c>
      <c r="G268" s="256">
        <f>SUM(G265:G267)</f>
        <v>0</v>
      </c>
    </row>
    <row r="269" spans="1:7" x14ac:dyDescent="0.25">
      <c r="A269" s="218"/>
      <c r="B269" s="219"/>
      <c r="C269" s="220"/>
      <c r="D269" s="220"/>
      <c r="E269" s="336"/>
      <c r="F269" s="294"/>
      <c r="G269" s="295"/>
    </row>
    <row r="270" spans="1:7" x14ac:dyDescent="0.25">
      <c r="A270" s="437"/>
      <c r="B270" s="438"/>
      <c r="C270" s="439"/>
      <c r="D270" s="439"/>
      <c r="E270" s="440"/>
      <c r="F270" s="441"/>
      <c r="G270" s="441"/>
    </row>
  </sheetData>
  <mergeCells count="3">
    <mergeCell ref="A1:G1"/>
    <mergeCell ref="A2:G2"/>
    <mergeCell ref="E3:G3"/>
  </mergeCells>
  <pageMargins left="0.7" right="0.7" top="0.75" bottom="0.75" header="0.3" footer="0.3"/>
  <pageSetup paperSize="9" scale="55" orientation="portrait" r:id="rId1"/>
  <colBreaks count="1" manualBreakCount="1">
    <brk id="7" max="52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D756E-606F-4300-823F-88C041A53009}">
  <dimension ref="A1:G196"/>
  <sheetViews>
    <sheetView workbookViewId="0">
      <selection activeCell="M5" sqref="M5"/>
    </sheetView>
  </sheetViews>
  <sheetFormatPr defaultRowHeight="15" x14ac:dyDescent="0.25"/>
  <cols>
    <col min="4" max="4" width="50.28515625" customWidth="1"/>
    <col min="6" max="6" width="11" customWidth="1"/>
  </cols>
  <sheetData>
    <row r="1" spans="1:7" ht="15.75" thickBot="1" x14ac:dyDescent="0.3">
      <c r="A1" s="1043" t="s">
        <v>2331</v>
      </c>
      <c r="B1" s="1040"/>
      <c r="C1" s="1040"/>
      <c r="D1" s="1040"/>
      <c r="E1" s="1040"/>
      <c r="F1" s="1040"/>
      <c r="G1" s="1041"/>
    </row>
    <row r="2" spans="1:7" ht="15.75" thickBot="1" x14ac:dyDescent="0.3">
      <c r="A2" s="1044" t="s">
        <v>260</v>
      </c>
      <c r="B2" s="1040"/>
      <c r="C2" s="1040"/>
      <c r="D2" s="1040"/>
      <c r="E2" s="1040"/>
      <c r="F2" s="1040"/>
      <c r="G2" s="1041"/>
    </row>
    <row r="3" spans="1:7" ht="15.75" thickBot="1" x14ac:dyDescent="0.3">
      <c r="A3" s="1044" t="s">
        <v>2332</v>
      </c>
      <c r="B3" s="1040"/>
      <c r="C3" s="1040"/>
      <c r="D3" s="1041"/>
      <c r="E3" s="1045"/>
      <c r="F3" s="1040"/>
      <c r="G3" s="1041"/>
    </row>
    <row r="4" spans="1:7" ht="36.75" thickBot="1" x14ac:dyDescent="0.3">
      <c r="A4" s="1045"/>
      <c r="B4" s="1040"/>
      <c r="C4" s="1041"/>
      <c r="D4" s="608" t="s">
        <v>2494</v>
      </c>
      <c r="E4" s="607" t="s">
        <v>2333</v>
      </c>
      <c r="F4" s="870">
        <v>2145.17</v>
      </c>
      <c r="G4" s="609"/>
    </row>
    <row r="5" spans="1:7" x14ac:dyDescent="0.25">
      <c r="A5" s="610"/>
      <c r="B5" s="611"/>
      <c r="C5" s="611"/>
      <c r="D5" s="612"/>
      <c r="E5" s="612"/>
      <c r="F5" s="611"/>
      <c r="G5" s="613"/>
    </row>
    <row r="6" spans="1:7" ht="15.75" thickBot="1" x14ac:dyDescent="0.3">
      <c r="A6" s="1046" t="s">
        <v>2334</v>
      </c>
      <c r="B6" s="1047"/>
      <c r="C6" s="1047"/>
      <c r="D6" s="1047"/>
      <c r="E6" s="1047"/>
      <c r="F6" s="1047"/>
      <c r="G6" s="1048"/>
    </row>
    <row r="7" spans="1:7" ht="39" thickBot="1" x14ac:dyDescent="0.3">
      <c r="A7" s="614" t="s">
        <v>365</v>
      </c>
      <c r="B7" s="615" t="s">
        <v>2335</v>
      </c>
      <c r="C7" s="616" t="s">
        <v>445</v>
      </c>
      <c r="D7" s="616" t="s">
        <v>5</v>
      </c>
      <c r="E7" s="616" t="s">
        <v>2336</v>
      </c>
      <c r="F7" s="616" t="s">
        <v>2337</v>
      </c>
      <c r="G7" s="616" t="s">
        <v>9</v>
      </c>
    </row>
    <row r="8" spans="1:7" ht="15.75" thickBot="1" x14ac:dyDescent="0.3">
      <c r="A8" s="1039" t="s">
        <v>2338</v>
      </c>
      <c r="B8" s="1040"/>
      <c r="C8" s="1040"/>
      <c r="D8" s="1040"/>
      <c r="E8" s="1040"/>
      <c r="F8" s="1040"/>
      <c r="G8" s="1041"/>
    </row>
    <row r="9" spans="1:7" ht="30.75" thickBot="1" x14ac:dyDescent="0.3">
      <c r="A9" s="617"/>
      <c r="B9" s="618"/>
      <c r="C9" s="618"/>
      <c r="D9" s="619" t="s">
        <v>2339</v>
      </c>
      <c r="E9" s="618"/>
      <c r="F9" s="618"/>
      <c r="G9" s="620"/>
    </row>
    <row r="10" spans="1:7" ht="24.75" thickBot="1" x14ac:dyDescent="0.3">
      <c r="A10" s="621" t="s">
        <v>1105</v>
      </c>
      <c r="B10" s="622" t="s">
        <v>719</v>
      </c>
      <c r="C10" s="623" t="s">
        <v>449</v>
      </c>
      <c r="D10" s="624" t="s">
        <v>717</v>
      </c>
      <c r="E10" s="624"/>
      <c r="F10" s="625"/>
      <c r="G10" s="626"/>
    </row>
    <row r="11" spans="1:7" ht="24" x14ac:dyDescent="0.25">
      <c r="A11" s="627" t="s">
        <v>2340</v>
      </c>
      <c r="B11" s="628"/>
      <c r="C11" s="628" t="s">
        <v>49</v>
      </c>
      <c r="D11" s="629" t="s">
        <v>694</v>
      </c>
      <c r="E11" s="630">
        <v>1</v>
      </c>
      <c r="F11" s="559"/>
      <c r="G11" s="631">
        <f t="shared" ref="G11:G35" si="0">E11*F11</f>
        <v>0</v>
      </c>
    </row>
    <row r="12" spans="1:7" x14ac:dyDescent="0.25">
      <c r="A12" s="627" t="s">
        <v>2341</v>
      </c>
      <c r="B12" s="632" t="s">
        <v>691</v>
      </c>
      <c r="C12" s="628" t="s">
        <v>18</v>
      </c>
      <c r="D12" s="629" t="s">
        <v>716</v>
      </c>
      <c r="E12" s="630">
        <v>1</v>
      </c>
      <c r="F12" s="633"/>
      <c r="G12" s="631">
        <f t="shared" si="0"/>
        <v>0</v>
      </c>
    </row>
    <row r="13" spans="1:7" x14ac:dyDescent="0.25">
      <c r="A13" s="627" t="s">
        <v>2342</v>
      </c>
      <c r="B13" s="628"/>
      <c r="C13" s="628" t="s">
        <v>18</v>
      </c>
      <c r="D13" s="629" t="s">
        <v>714</v>
      </c>
      <c r="E13" s="630">
        <v>1</v>
      </c>
      <c r="F13" s="633"/>
      <c r="G13" s="631">
        <f t="shared" si="0"/>
        <v>0</v>
      </c>
    </row>
    <row r="14" spans="1:7" ht="62.1" customHeight="1" x14ac:dyDescent="0.25">
      <c r="A14" s="627" t="s">
        <v>2343</v>
      </c>
      <c r="B14" s="628"/>
      <c r="C14" s="628" t="s">
        <v>30</v>
      </c>
      <c r="D14" s="629" t="s">
        <v>712</v>
      </c>
      <c r="E14" s="630">
        <v>40</v>
      </c>
      <c r="F14" s="633"/>
      <c r="G14" s="631">
        <f t="shared" si="0"/>
        <v>0</v>
      </c>
    </row>
    <row r="15" spans="1:7" ht="62.1" customHeight="1" x14ac:dyDescent="0.25">
      <c r="A15" s="627" t="s">
        <v>2344</v>
      </c>
      <c r="B15" s="628"/>
      <c r="C15" s="628" t="s">
        <v>30</v>
      </c>
      <c r="D15" s="629" t="s">
        <v>713</v>
      </c>
      <c r="E15" s="630">
        <v>120</v>
      </c>
      <c r="F15" s="633"/>
      <c r="G15" s="631">
        <f t="shared" si="0"/>
        <v>0</v>
      </c>
    </row>
    <row r="16" spans="1:7" ht="62.1" customHeight="1" x14ac:dyDescent="0.25">
      <c r="A16" s="627" t="s">
        <v>2345</v>
      </c>
      <c r="B16" s="628"/>
      <c r="C16" s="628" t="s">
        <v>30</v>
      </c>
      <c r="D16" s="629" t="s">
        <v>2346</v>
      </c>
      <c r="E16" s="630">
        <v>40</v>
      </c>
      <c r="F16" s="633"/>
      <c r="G16" s="631">
        <f t="shared" si="0"/>
        <v>0</v>
      </c>
    </row>
    <row r="17" spans="1:7" x14ac:dyDescent="0.25">
      <c r="A17" s="627" t="s">
        <v>2347</v>
      </c>
      <c r="B17" s="628"/>
      <c r="C17" s="628" t="s">
        <v>890</v>
      </c>
      <c r="D17" s="629" t="s">
        <v>2348</v>
      </c>
      <c r="E17" s="630">
        <v>20</v>
      </c>
      <c r="F17" s="633"/>
      <c r="G17" s="631">
        <f t="shared" si="0"/>
        <v>0</v>
      </c>
    </row>
    <row r="18" spans="1:7" x14ac:dyDescent="0.25">
      <c r="A18" s="627" t="s">
        <v>2349</v>
      </c>
      <c r="B18" s="628"/>
      <c r="C18" s="628" t="s">
        <v>890</v>
      </c>
      <c r="D18" s="629" t="s">
        <v>2350</v>
      </c>
      <c r="E18" s="630">
        <v>20</v>
      </c>
      <c r="F18" s="633"/>
      <c r="G18" s="631">
        <f t="shared" si="0"/>
        <v>0</v>
      </c>
    </row>
    <row r="19" spans="1:7" ht="36" x14ac:dyDescent="0.25">
      <c r="A19" s="627" t="s">
        <v>2351</v>
      </c>
      <c r="B19" s="628"/>
      <c r="C19" s="628" t="s">
        <v>890</v>
      </c>
      <c r="D19" s="629" t="s">
        <v>2352</v>
      </c>
      <c r="E19" s="630">
        <v>60</v>
      </c>
      <c r="F19" s="633"/>
      <c r="G19" s="631">
        <f t="shared" si="0"/>
        <v>0</v>
      </c>
    </row>
    <row r="20" spans="1:7" ht="36" x14ac:dyDescent="0.25">
      <c r="A20" s="627" t="s">
        <v>2353</v>
      </c>
      <c r="B20" s="628"/>
      <c r="C20" s="628" t="s">
        <v>18</v>
      </c>
      <c r="D20" s="629" t="s">
        <v>715</v>
      </c>
      <c r="E20" s="630">
        <v>1</v>
      </c>
      <c r="F20" s="633"/>
      <c r="G20" s="631">
        <f t="shared" si="0"/>
        <v>0</v>
      </c>
    </row>
    <row r="21" spans="1:7" ht="24" x14ac:dyDescent="0.25">
      <c r="A21" s="627" t="s">
        <v>2354</v>
      </c>
      <c r="B21" s="628"/>
      <c r="C21" s="628" t="s">
        <v>18</v>
      </c>
      <c r="D21" s="629" t="s">
        <v>707</v>
      </c>
      <c r="E21" s="630">
        <v>3</v>
      </c>
      <c r="F21" s="633"/>
      <c r="G21" s="631">
        <f t="shared" si="0"/>
        <v>0</v>
      </c>
    </row>
    <row r="22" spans="1:7" ht="24" x14ac:dyDescent="0.25">
      <c r="A22" s="627" t="s">
        <v>2355</v>
      </c>
      <c r="B22" s="628"/>
      <c r="C22" s="628" t="s">
        <v>18</v>
      </c>
      <c r="D22" s="629" t="s">
        <v>708</v>
      </c>
      <c r="E22" s="630">
        <v>2</v>
      </c>
      <c r="F22" s="633"/>
      <c r="G22" s="631">
        <f t="shared" si="0"/>
        <v>0</v>
      </c>
    </row>
    <row r="23" spans="1:7" ht="24" x14ac:dyDescent="0.25">
      <c r="A23" s="627" t="s">
        <v>2356</v>
      </c>
      <c r="B23" s="628"/>
      <c r="C23" s="628" t="s">
        <v>18</v>
      </c>
      <c r="D23" s="629" t="s">
        <v>2357</v>
      </c>
      <c r="E23" s="630">
        <v>2</v>
      </c>
      <c r="F23" s="633"/>
      <c r="G23" s="631">
        <f t="shared" si="0"/>
        <v>0</v>
      </c>
    </row>
    <row r="24" spans="1:7" ht="24" x14ac:dyDescent="0.25">
      <c r="A24" s="627" t="s">
        <v>2358</v>
      </c>
      <c r="B24" s="628"/>
      <c r="C24" s="628" t="s">
        <v>18</v>
      </c>
      <c r="D24" s="629" t="s">
        <v>2359</v>
      </c>
      <c r="E24" s="630">
        <v>1</v>
      </c>
      <c r="F24" s="633"/>
      <c r="G24" s="631">
        <f t="shared" si="0"/>
        <v>0</v>
      </c>
    </row>
    <row r="25" spans="1:7" ht="24" x14ac:dyDescent="0.25">
      <c r="A25" s="627" t="s">
        <v>2360</v>
      </c>
      <c r="B25" s="628"/>
      <c r="C25" s="628" t="s">
        <v>18</v>
      </c>
      <c r="D25" s="629" t="s">
        <v>709</v>
      </c>
      <c r="E25" s="630">
        <v>1</v>
      </c>
      <c r="F25" s="633"/>
      <c r="G25" s="631">
        <f t="shared" si="0"/>
        <v>0</v>
      </c>
    </row>
    <row r="26" spans="1:7" ht="24" x14ac:dyDescent="0.25">
      <c r="A26" s="627" t="s">
        <v>2361</v>
      </c>
      <c r="B26" s="628"/>
      <c r="C26" s="628" t="s">
        <v>30</v>
      </c>
      <c r="D26" s="629" t="s">
        <v>711</v>
      </c>
      <c r="E26" s="630">
        <v>9</v>
      </c>
      <c r="F26" s="633"/>
      <c r="G26" s="631">
        <f t="shared" si="0"/>
        <v>0</v>
      </c>
    </row>
    <row r="27" spans="1:7" ht="62.1" customHeight="1" x14ac:dyDescent="0.25">
      <c r="A27" s="627" t="s">
        <v>2362</v>
      </c>
      <c r="B27" s="628"/>
      <c r="C27" s="628" t="s">
        <v>30</v>
      </c>
      <c r="D27" s="629" t="s">
        <v>710</v>
      </c>
      <c r="E27" s="630">
        <v>3</v>
      </c>
      <c r="F27" s="633"/>
      <c r="G27" s="631">
        <f t="shared" si="0"/>
        <v>0</v>
      </c>
    </row>
    <row r="28" spans="1:7" x14ac:dyDescent="0.25">
      <c r="A28" s="627" t="s">
        <v>2363</v>
      </c>
      <c r="B28" s="628"/>
      <c r="C28" s="628" t="s">
        <v>18</v>
      </c>
      <c r="D28" s="629" t="s">
        <v>706</v>
      </c>
      <c r="E28" s="630">
        <v>40</v>
      </c>
      <c r="F28" s="633"/>
      <c r="G28" s="631">
        <f t="shared" si="0"/>
        <v>0</v>
      </c>
    </row>
    <row r="29" spans="1:7" ht="24" x14ac:dyDescent="0.25">
      <c r="A29" s="627" t="s">
        <v>2364</v>
      </c>
      <c r="B29" s="628"/>
      <c r="C29" s="628" t="s">
        <v>18</v>
      </c>
      <c r="D29" s="629" t="s">
        <v>703</v>
      </c>
      <c r="E29" s="630">
        <v>2</v>
      </c>
      <c r="F29" s="633"/>
      <c r="G29" s="631">
        <f t="shared" si="0"/>
        <v>0</v>
      </c>
    </row>
    <row r="30" spans="1:7" ht="24" x14ac:dyDescent="0.25">
      <c r="A30" s="627" t="s">
        <v>2365</v>
      </c>
      <c r="B30" s="628"/>
      <c r="C30" s="628" t="s">
        <v>18</v>
      </c>
      <c r="D30" s="629" t="s">
        <v>702</v>
      </c>
      <c r="E30" s="630">
        <v>2</v>
      </c>
      <c r="F30" s="633"/>
      <c r="G30" s="631">
        <f t="shared" si="0"/>
        <v>0</v>
      </c>
    </row>
    <row r="31" spans="1:7" ht="24" x14ac:dyDescent="0.25">
      <c r="A31" s="627" t="s">
        <v>2366</v>
      </c>
      <c r="B31" s="628"/>
      <c r="C31" s="628" t="s">
        <v>18</v>
      </c>
      <c r="D31" s="629" t="s">
        <v>704</v>
      </c>
      <c r="E31" s="630">
        <v>1</v>
      </c>
      <c r="F31" s="633"/>
      <c r="G31" s="631">
        <f t="shared" si="0"/>
        <v>0</v>
      </c>
    </row>
    <row r="32" spans="1:7" x14ac:dyDescent="0.25">
      <c r="A32" s="627" t="s">
        <v>2367</v>
      </c>
      <c r="B32" s="628"/>
      <c r="C32" s="628" t="s">
        <v>18</v>
      </c>
      <c r="D32" s="629" t="s">
        <v>705</v>
      </c>
      <c r="E32" s="630">
        <v>2</v>
      </c>
      <c r="F32" s="633"/>
      <c r="G32" s="631">
        <f t="shared" si="0"/>
        <v>0</v>
      </c>
    </row>
    <row r="33" spans="1:7" x14ac:dyDescent="0.25">
      <c r="A33" s="627" t="s">
        <v>2368</v>
      </c>
      <c r="B33" s="632" t="s">
        <v>691</v>
      </c>
      <c r="C33" s="628" t="s">
        <v>30</v>
      </c>
      <c r="D33" s="629" t="s">
        <v>701</v>
      </c>
      <c r="E33" s="630">
        <v>1</v>
      </c>
      <c r="F33" s="633"/>
      <c r="G33" s="631">
        <f t="shared" si="0"/>
        <v>0</v>
      </c>
    </row>
    <row r="34" spans="1:7" x14ac:dyDescent="0.25">
      <c r="A34" s="627" t="s">
        <v>2369</v>
      </c>
      <c r="B34" s="628"/>
      <c r="C34" s="634" t="s">
        <v>446</v>
      </c>
      <c r="D34" s="634" t="s">
        <v>447</v>
      </c>
      <c r="E34" s="630">
        <v>8</v>
      </c>
      <c r="F34" s="633"/>
      <c r="G34" s="631">
        <f t="shared" si="0"/>
        <v>0</v>
      </c>
    </row>
    <row r="35" spans="1:7" ht="15.75" thickBot="1" x14ac:dyDescent="0.3">
      <c r="A35" s="635" t="s">
        <v>2370</v>
      </c>
      <c r="B35" s="636"/>
      <c r="C35" s="637" t="s">
        <v>446</v>
      </c>
      <c r="D35" s="637" t="s">
        <v>448</v>
      </c>
      <c r="E35" s="638">
        <v>8</v>
      </c>
      <c r="F35" s="639"/>
      <c r="G35" s="631">
        <f t="shared" si="0"/>
        <v>0</v>
      </c>
    </row>
    <row r="36" spans="1:7" ht="62.1" customHeight="1" thickBot="1" x14ac:dyDescent="0.3">
      <c r="A36" s="640"/>
      <c r="B36" s="641"/>
      <c r="C36" s="641"/>
      <c r="D36" s="642" t="s">
        <v>453</v>
      </c>
      <c r="E36" s="643">
        <v>1</v>
      </c>
      <c r="F36" s="644"/>
      <c r="G36" s="645">
        <f>SUM(G11:G35)</f>
        <v>0</v>
      </c>
    </row>
    <row r="37" spans="1:7" ht="62.1" customHeight="1" thickBot="1" x14ac:dyDescent="0.3">
      <c r="A37" s="646"/>
      <c r="B37" s="647"/>
      <c r="C37" s="647"/>
      <c r="D37" s="647"/>
      <c r="E37" s="647"/>
      <c r="F37" s="647"/>
      <c r="G37" s="648"/>
    </row>
    <row r="38" spans="1:7" ht="15.75" thickBot="1" x14ac:dyDescent="0.3">
      <c r="A38" s="649"/>
      <c r="B38" s="650"/>
      <c r="C38" s="650"/>
      <c r="D38" s="619" t="s">
        <v>2371</v>
      </c>
      <c r="E38" s="650"/>
      <c r="F38" s="650"/>
      <c r="G38" s="651"/>
    </row>
    <row r="39" spans="1:7" ht="98.25" customHeight="1" thickBot="1" x14ac:dyDescent="0.3">
      <c r="A39" s="652" t="s">
        <v>1125</v>
      </c>
      <c r="B39" s="653" t="s">
        <v>1127</v>
      </c>
      <c r="C39" s="623" t="s">
        <v>18</v>
      </c>
      <c r="D39" s="624" t="s">
        <v>2372</v>
      </c>
      <c r="E39" s="623">
        <v>1</v>
      </c>
      <c r="F39" s="625"/>
      <c r="G39" s="626"/>
    </row>
    <row r="40" spans="1:7" ht="24" x14ac:dyDescent="0.25">
      <c r="A40" s="627" t="s">
        <v>2373</v>
      </c>
      <c r="B40" s="628"/>
      <c r="C40" s="654" t="s">
        <v>689</v>
      </c>
      <c r="D40" s="655" t="s">
        <v>2374</v>
      </c>
      <c r="E40" s="679">
        <v>2.2599999999999998</v>
      </c>
      <c r="F40" s="656"/>
      <c r="G40" s="657">
        <f t="shared" ref="G40:G45" si="1">E40*F40</f>
        <v>0</v>
      </c>
    </row>
    <row r="41" spans="1:7" ht="36" x14ac:dyDescent="0.25">
      <c r="A41" s="627" t="s">
        <v>2375</v>
      </c>
      <c r="B41" s="628"/>
      <c r="C41" s="654" t="s">
        <v>236</v>
      </c>
      <c r="D41" s="655" t="s">
        <v>2376</v>
      </c>
      <c r="E41" s="679">
        <v>3</v>
      </c>
      <c r="F41" s="656"/>
      <c r="G41" s="657">
        <f t="shared" si="1"/>
        <v>0</v>
      </c>
    </row>
    <row r="42" spans="1:7" ht="45" x14ac:dyDescent="0.25">
      <c r="A42" s="627" t="s">
        <v>2377</v>
      </c>
      <c r="B42" s="658"/>
      <c r="C42" s="659" t="s">
        <v>689</v>
      </c>
      <c r="D42" s="660" t="s">
        <v>2378</v>
      </c>
      <c r="E42" s="679">
        <v>0.9</v>
      </c>
      <c r="F42" s="656"/>
      <c r="G42" s="657">
        <f t="shared" si="1"/>
        <v>0</v>
      </c>
    </row>
    <row r="43" spans="1:7" x14ac:dyDescent="0.25">
      <c r="A43" s="627" t="s">
        <v>2379</v>
      </c>
      <c r="B43" s="661"/>
      <c r="C43" s="662" t="s">
        <v>689</v>
      </c>
      <c r="D43" s="663" t="s">
        <v>2380</v>
      </c>
      <c r="E43" s="679">
        <v>0.03</v>
      </c>
      <c r="F43" s="656"/>
      <c r="G43" s="657">
        <f t="shared" si="1"/>
        <v>0</v>
      </c>
    </row>
    <row r="44" spans="1:7" ht="36" x14ac:dyDescent="0.25">
      <c r="A44" s="627" t="s">
        <v>2381</v>
      </c>
      <c r="B44" s="628"/>
      <c r="C44" s="628" t="s">
        <v>236</v>
      </c>
      <c r="D44" s="629" t="s">
        <v>2382</v>
      </c>
      <c r="E44" s="679">
        <v>7</v>
      </c>
      <c r="F44" s="656"/>
      <c r="G44" s="657">
        <f t="shared" si="1"/>
        <v>0</v>
      </c>
    </row>
    <row r="45" spans="1:7" ht="36" x14ac:dyDescent="0.25">
      <c r="A45" s="627" t="s">
        <v>2383</v>
      </c>
      <c r="B45" s="628"/>
      <c r="C45" s="661" t="s">
        <v>689</v>
      </c>
      <c r="D45" s="663" t="s">
        <v>2384</v>
      </c>
      <c r="E45" s="679">
        <v>0.25</v>
      </c>
      <c r="F45" s="656"/>
      <c r="G45" s="657">
        <f t="shared" si="1"/>
        <v>0</v>
      </c>
    </row>
    <row r="46" spans="1:7" ht="62.1" customHeight="1" x14ac:dyDescent="0.25">
      <c r="A46" s="665"/>
      <c r="B46" s="666"/>
      <c r="C46" s="667"/>
      <c r="D46" s="668" t="s">
        <v>2385</v>
      </c>
      <c r="E46" s="871"/>
      <c r="F46" s="872"/>
      <c r="G46" s="657"/>
    </row>
    <row r="47" spans="1:7" ht="36" x14ac:dyDescent="0.25">
      <c r="A47" s="627" t="s">
        <v>2386</v>
      </c>
      <c r="B47" s="628"/>
      <c r="C47" s="671" t="s">
        <v>49</v>
      </c>
      <c r="D47" s="629" t="s">
        <v>2387</v>
      </c>
      <c r="E47" s="679">
        <v>3.7</v>
      </c>
      <c r="F47" s="656"/>
      <c r="G47" s="657">
        <f>E47*F47</f>
        <v>0</v>
      </c>
    </row>
    <row r="48" spans="1:7" ht="36" x14ac:dyDescent="0.25">
      <c r="A48" s="627" t="s">
        <v>2388</v>
      </c>
      <c r="B48" s="628"/>
      <c r="C48" s="671" t="s">
        <v>689</v>
      </c>
      <c r="D48" s="629" t="s">
        <v>2389</v>
      </c>
      <c r="E48" s="679">
        <v>0.21</v>
      </c>
      <c r="F48" s="656"/>
      <c r="G48" s="657">
        <f>E48*F48</f>
        <v>0</v>
      </c>
    </row>
    <row r="49" spans="1:7" ht="36" x14ac:dyDescent="0.25">
      <c r="A49" s="627" t="s">
        <v>2390</v>
      </c>
      <c r="B49" s="628"/>
      <c r="C49" s="671" t="s">
        <v>236</v>
      </c>
      <c r="D49" s="629" t="s">
        <v>2391</v>
      </c>
      <c r="E49" s="679">
        <v>0.75</v>
      </c>
      <c r="F49" s="656"/>
      <c r="G49" s="657">
        <f>E49*F49</f>
        <v>0</v>
      </c>
    </row>
    <row r="50" spans="1:7" ht="62.1" customHeight="1" x14ac:dyDescent="0.25">
      <c r="A50" s="672"/>
      <c r="B50" s="666"/>
      <c r="C50" s="667"/>
      <c r="D50" s="668" t="s">
        <v>2393</v>
      </c>
      <c r="E50" s="669"/>
      <c r="F50" s="670"/>
      <c r="G50" s="657"/>
    </row>
    <row r="51" spans="1:7" ht="62.1" customHeight="1" x14ac:dyDescent="0.25">
      <c r="A51" s="627" t="s">
        <v>2394</v>
      </c>
      <c r="B51" s="628"/>
      <c r="C51" s="671" t="s">
        <v>30</v>
      </c>
      <c r="D51" s="629" t="s">
        <v>2395</v>
      </c>
      <c r="E51" s="679">
        <v>1</v>
      </c>
      <c r="F51" s="656"/>
      <c r="G51" s="657">
        <f>E51*F51</f>
        <v>0</v>
      </c>
    </row>
    <row r="52" spans="1:7" ht="62.1" customHeight="1" x14ac:dyDescent="0.25">
      <c r="A52" s="673"/>
      <c r="B52" s="674"/>
      <c r="C52" s="674"/>
      <c r="D52" s="675" t="s">
        <v>2396</v>
      </c>
      <c r="E52" s="674"/>
      <c r="F52" s="676"/>
      <c r="G52" s="677"/>
    </row>
    <row r="53" spans="1:7" x14ac:dyDescent="0.25">
      <c r="A53" s="627" t="s">
        <v>2397</v>
      </c>
      <c r="B53" s="628"/>
      <c r="C53" s="671" t="s">
        <v>446</v>
      </c>
      <c r="D53" s="678" t="s">
        <v>2398</v>
      </c>
      <c r="E53" s="679">
        <v>16</v>
      </c>
      <c r="F53" s="656"/>
      <c r="G53" s="657">
        <f>E53*F53</f>
        <v>0</v>
      </c>
    </row>
    <row r="54" spans="1:7" ht="15.75" thickBot="1" x14ac:dyDescent="0.3">
      <c r="A54" s="635" t="s">
        <v>2399</v>
      </c>
      <c r="B54" s="636"/>
      <c r="C54" s="680" t="s">
        <v>446</v>
      </c>
      <c r="D54" s="681" t="s">
        <v>2400</v>
      </c>
      <c r="E54" s="682">
        <v>32</v>
      </c>
      <c r="F54" s="683"/>
      <c r="G54" s="657">
        <f>E54*F54</f>
        <v>0</v>
      </c>
    </row>
    <row r="55" spans="1:7" ht="62.1" customHeight="1" thickBot="1" x14ac:dyDescent="0.3">
      <c r="A55" s="640"/>
      <c r="B55" s="641"/>
      <c r="C55" s="641"/>
      <c r="D55" s="642" t="s">
        <v>453</v>
      </c>
      <c r="E55" s="641"/>
      <c r="F55" s="684"/>
      <c r="G55" s="685">
        <f>SUM(G40:G54)</f>
        <v>0</v>
      </c>
    </row>
    <row r="56" spans="1:7" ht="20.25" customHeight="1" thickBot="1" x14ac:dyDescent="0.3">
      <c r="A56" s="646"/>
      <c r="B56" s="647"/>
      <c r="C56" s="647"/>
      <c r="D56" s="647"/>
      <c r="E56" s="647"/>
      <c r="F56" s="647"/>
      <c r="G56" s="648"/>
    </row>
    <row r="57" spans="1:7" ht="62.1" customHeight="1" thickBot="1" x14ac:dyDescent="0.3">
      <c r="A57" s="652" t="s">
        <v>1125</v>
      </c>
      <c r="B57" s="653" t="s">
        <v>1129</v>
      </c>
      <c r="C57" s="623" t="s">
        <v>18</v>
      </c>
      <c r="D57" s="624" t="s">
        <v>1130</v>
      </c>
      <c r="E57" s="623">
        <v>1</v>
      </c>
      <c r="F57" s="625"/>
      <c r="G57" s="626"/>
    </row>
    <row r="58" spans="1:7" x14ac:dyDescent="0.25">
      <c r="A58" s="630" t="s">
        <v>2373</v>
      </c>
      <c r="B58" s="628"/>
      <c r="C58" s="628" t="s">
        <v>446</v>
      </c>
      <c r="D58" s="686" t="s">
        <v>447</v>
      </c>
      <c r="E58" s="630">
        <v>24</v>
      </c>
      <c r="F58" s="687"/>
      <c r="G58" s="657">
        <f>E58*F58</f>
        <v>0</v>
      </c>
    </row>
    <row r="59" spans="1:7" ht="15.75" thickBot="1" x14ac:dyDescent="0.3">
      <c r="A59" s="630" t="s">
        <v>2375</v>
      </c>
      <c r="B59" s="628"/>
      <c r="C59" s="628" t="s">
        <v>446</v>
      </c>
      <c r="D59" s="686" t="s">
        <v>448</v>
      </c>
      <c r="E59" s="630">
        <v>48</v>
      </c>
      <c r="F59" s="687"/>
      <c r="G59" s="657">
        <f>E59*F59</f>
        <v>0</v>
      </c>
    </row>
    <row r="60" spans="1:7" ht="15.75" thickBot="1" x14ac:dyDescent="0.3">
      <c r="A60" s="688"/>
      <c r="B60" s="689"/>
      <c r="C60" s="689"/>
      <c r="D60" s="690" t="s">
        <v>2401</v>
      </c>
      <c r="E60" s="689"/>
      <c r="F60" s="691"/>
      <c r="G60" s="645">
        <f>SUM(G58:G59)</f>
        <v>0</v>
      </c>
    </row>
    <row r="61" spans="1:7" ht="21.75" customHeight="1" thickBot="1" x14ac:dyDescent="0.3">
      <c r="A61" s="646"/>
      <c r="B61" s="647"/>
      <c r="C61" s="647"/>
      <c r="D61" s="647"/>
      <c r="E61" s="647"/>
      <c r="F61" s="647"/>
      <c r="G61" s="648"/>
    </row>
    <row r="62" spans="1:7" ht="62.1" customHeight="1" thickBot="1" x14ac:dyDescent="0.3">
      <c r="A62" s="621" t="s">
        <v>1144</v>
      </c>
      <c r="B62" s="692" t="s">
        <v>1145</v>
      </c>
      <c r="C62" s="623" t="s">
        <v>18</v>
      </c>
      <c r="D62" s="693" t="s">
        <v>1146</v>
      </c>
      <c r="E62" s="623">
        <v>1</v>
      </c>
      <c r="F62" s="694"/>
      <c r="G62" s="695"/>
    </row>
    <row r="63" spans="1:7" ht="38.25" x14ac:dyDescent="0.25">
      <c r="A63" s="627" t="s">
        <v>2402</v>
      </c>
      <c r="B63" s="628"/>
      <c r="C63" s="628" t="s">
        <v>2403</v>
      </c>
      <c r="D63" s="696" t="s">
        <v>2404</v>
      </c>
      <c r="E63" s="679">
        <v>0.25</v>
      </c>
      <c r="F63" s="697"/>
      <c r="G63" s="657">
        <f>E63*F63</f>
        <v>0</v>
      </c>
    </row>
    <row r="64" spans="1:7" x14ac:dyDescent="0.25">
      <c r="A64" s="627" t="s">
        <v>2405</v>
      </c>
      <c r="B64" s="628"/>
      <c r="C64" s="628" t="s">
        <v>446</v>
      </c>
      <c r="D64" s="696" t="s">
        <v>447</v>
      </c>
      <c r="E64" s="679">
        <v>4</v>
      </c>
      <c r="F64" s="697"/>
      <c r="G64" s="657">
        <f>E64*F64</f>
        <v>0</v>
      </c>
    </row>
    <row r="65" spans="1:7" x14ac:dyDescent="0.25">
      <c r="A65" s="627" t="s">
        <v>2406</v>
      </c>
      <c r="B65" s="628"/>
      <c r="C65" s="671" t="s">
        <v>446</v>
      </c>
      <c r="D65" s="678" t="s">
        <v>2398</v>
      </c>
      <c r="E65" s="679">
        <v>8</v>
      </c>
      <c r="F65" s="656"/>
      <c r="G65" s="657">
        <f>E65*F65</f>
        <v>0</v>
      </c>
    </row>
    <row r="66" spans="1:7" x14ac:dyDescent="0.25">
      <c r="A66" s="627" t="s">
        <v>2407</v>
      </c>
      <c r="B66" s="628"/>
      <c r="C66" s="628" t="s">
        <v>446</v>
      </c>
      <c r="D66" s="696" t="s">
        <v>448</v>
      </c>
      <c r="E66" s="679">
        <v>4</v>
      </c>
      <c r="F66" s="697"/>
      <c r="G66" s="657">
        <f>E66*F66</f>
        <v>0</v>
      </c>
    </row>
    <row r="67" spans="1:7" ht="15.75" thickBot="1" x14ac:dyDescent="0.3">
      <c r="A67" s="635" t="s">
        <v>2408</v>
      </c>
      <c r="B67" s="636"/>
      <c r="C67" s="680" t="s">
        <v>446</v>
      </c>
      <c r="D67" s="681" t="s">
        <v>2400</v>
      </c>
      <c r="E67" s="682">
        <v>8</v>
      </c>
      <c r="F67" s="698"/>
      <c r="G67" s="657">
        <f>E67*F67</f>
        <v>0</v>
      </c>
    </row>
    <row r="68" spans="1:7" ht="15.75" thickBot="1" x14ac:dyDescent="0.3">
      <c r="A68" s="640"/>
      <c r="B68" s="641"/>
      <c r="C68" s="641"/>
      <c r="D68" s="642" t="s">
        <v>2401</v>
      </c>
      <c r="E68" s="641"/>
      <c r="F68" s="699"/>
      <c r="G68" s="700">
        <f>SUM(G63:G67)</f>
        <v>0</v>
      </c>
    </row>
    <row r="69" spans="1:7" ht="15.75" thickBot="1" x14ac:dyDescent="0.3">
      <c r="A69" s="646"/>
      <c r="B69" s="647"/>
      <c r="C69" s="647"/>
      <c r="D69" s="647"/>
      <c r="E69" s="647"/>
      <c r="F69" s="647"/>
      <c r="G69" s="648"/>
    </row>
    <row r="70" spans="1:7" ht="62.1" customHeight="1" thickBot="1" x14ac:dyDescent="0.3">
      <c r="A70" s="621" t="s">
        <v>1147</v>
      </c>
      <c r="B70" s="701" t="s">
        <v>1148</v>
      </c>
      <c r="C70" s="623" t="s">
        <v>18</v>
      </c>
      <c r="D70" s="702" t="s">
        <v>1149</v>
      </c>
      <c r="E70" s="623">
        <v>1</v>
      </c>
      <c r="F70" s="702"/>
      <c r="G70" s="703"/>
    </row>
    <row r="71" spans="1:7" x14ac:dyDescent="0.25">
      <c r="A71" s="630" t="s">
        <v>2409</v>
      </c>
      <c r="B71" s="628"/>
      <c r="C71" s="628" t="s">
        <v>446</v>
      </c>
      <c r="D71" s="686" t="s">
        <v>447</v>
      </c>
      <c r="E71" s="630">
        <v>12</v>
      </c>
      <c r="F71" s="687"/>
      <c r="G71" s="657">
        <f>E71*F71</f>
        <v>0</v>
      </c>
    </row>
    <row r="72" spans="1:7" ht="15.75" thickBot="1" x14ac:dyDescent="0.3">
      <c r="A72" s="704" t="s">
        <v>2410</v>
      </c>
      <c r="B72" s="705"/>
      <c r="C72" s="705" t="s">
        <v>446</v>
      </c>
      <c r="D72" s="706" t="s">
        <v>448</v>
      </c>
      <c r="E72" s="704">
        <v>24</v>
      </c>
      <c r="F72" s="707"/>
      <c r="G72" s="657">
        <f>E72*F72</f>
        <v>0</v>
      </c>
    </row>
    <row r="73" spans="1:7" ht="39.950000000000003" customHeight="1" thickBot="1" x14ac:dyDescent="0.3">
      <c r="A73" s="640"/>
      <c r="B73" s="641"/>
      <c r="C73" s="641"/>
      <c r="D73" s="642" t="s">
        <v>2411</v>
      </c>
      <c r="E73" s="641"/>
      <c r="F73" s="644"/>
      <c r="G73" s="645">
        <f>SUM(G71:G72)</f>
        <v>0</v>
      </c>
    </row>
    <row r="74" spans="1:7" ht="21" customHeight="1" thickBot="1" x14ac:dyDescent="0.3">
      <c r="A74" s="646"/>
      <c r="B74" s="647"/>
      <c r="C74" s="647"/>
      <c r="D74" s="647"/>
      <c r="E74" s="647"/>
      <c r="F74" s="647"/>
      <c r="G74" s="648"/>
    </row>
    <row r="75" spans="1:7" ht="74.25" customHeight="1" thickBot="1" x14ac:dyDescent="0.3">
      <c r="A75" s="652" t="s">
        <v>1158</v>
      </c>
      <c r="B75" s="653" t="s">
        <v>1159</v>
      </c>
      <c r="C75" s="623" t="s">
        <v>18</v>
      </c>
      <c r="D75" s="624" t="s">
        <v>1160</v>
      </c>
      <c r="E75" s="623">
        <v>1</v>
      </c>
      <c r="F75" s="625"/>
      <c r="G75" s="626"/>
    </row>
    <row r="76" spans="1:7" ht="36" customHeight="1" x14ac:dyDescent="0.25">
      <c r="A76" s="627" t="s">
        <v>2412</v>
      </c>
      <c r="B76" s="628"/>
      <c r="C76" s="654" t="s">
        <v>689</v>
      </c>
      <c r="D76" s="655" t="s">
        <v>2374</v>
      </c>
      <c r="E76" s="679">
        <v>2.2599999999999998</v>
      </c>
      <c r="F76" s="656"/>
      <c r="G76" s="657">
        <f t="shared" ref="G76:G81" si="2">E76*F76</f>
        <v>0</v>
      </c>
    </row>
    <row r="77" spans="1:7" ht="47.25" customHeight="1" x14ac:dyDescent="0.25">
      <c r="A77" s="627" t="s">
        <v>2413</v>
      </c>
      <c r="B77" s="628"/>
      <c r="C77" s="654" t="s">
        <v>236</v>
      </c>
      <c r="D77" s="655" t="s">
        <v>2376</v>
      </c>
      <c r="E77" s="679">
        <v>3</v>
      </c>
      <c r="F77" s="656"/>
      <c r="G77" s="657">
        <f t="shared" si="2"/>
        <v>0</v>
      </c>
    </row>
    <row r="78" spans="1:7" ht="30" customHeight="1" x14ac:dyDescent="0.25">
      <c r="A78" s="627" t="s">
        <v>2414</v>
      </c>
      <c r="B78" s="658"/>
      <c r="C78" s="659" t="s">
        <v>689</v>
      </c>
      <c r="D78" s="660" t="s">
        <v>2378</v>
      </c>
      <c r="E78" s="679">
        <v>0.9</v>
      </c>
      <c r="F78" s="656"/>
      <c r="G78" s="657">
        <f t="shared" si="2"/>
        <v>0</v>
      </c>
    </row>
    <row r="79" spans="1:7" ht="30" customHeight="1" x14ac:dyDescent="0.25">
      <c r="A79" s="627" t="s">
        <v>2415</v>
      </c>
      <c r="B79" s="661"/>
      <c r="C79" s="662" t="s">
        <v>689</v>
      </c>
      <c r="D79" s="663" t="s">
        <v>2380</v>
      </c>
      <c r="E79" s="679">
        <v>0.03</v>
      </c>
      <c r="F79" s="664"/>
      <c r="G79" s="657">
        <f t="shared" si="2"/>
        <v>0</v>
      </c>
    </row>
    <row r="80" spans="1:7" ht="36" x14ac:dyDescent="0.25">
      <c r="A80" s="627" t="s">
        <v>2416</v>
      </c>
      <c r="B80" s="628"/>
      <c r="C80" s="628" t="s">
        <v>236</v>
      </c>
      <c r="D80" s="629" t="s">
        <v>2382</v>
      </c>
      <c r="E80" s="679">
        <v>7</v>
      </c>
      <c r="F80" s="656"/>
      <c r="G80" s="657">
        <f t="shared" si="2"/>
        <v>0</v>
      </c>
    </row>
    <row r="81" spans="1:7" ht="47.25" customHeight="1" x14ac:dyDescent="0.25">
      <c r="A81" s="627" t="s">
        <v>2417</v>
      </c>
      <c r="B81" s="628"/>
      <c r="C81" s="661" t="s">
        <v>689</v>
      </c>
      <c r="D81" s="663" t="s">
        <v>2384</v>
      </c>
      <c r="E81" s="679">
        <v>0.25</v>
      </c>
      <c r="F81" s="664"/>
      <c r="G81" s="657">
        <f t="shared" si="2"/>
        <v>0</v>
      </c>
    </row>
    <row r="82" spans="1:7" ht="30" customHeight="1" x14ac:dyDescent="0.25">
      <c r="A82" s="665"/>
      <c r="B82" s="666"/>
      <c r="C82" s="667"/>
      <c r="D82" s="668" t="s">
        <v>2385</v>
      </c>
      <c r="E82" s="669"/>
      <c r="F82" s="670"/>
      <c r="G82" s="657"/>
    </row>
    <row r="83" spans="1:7" ht="36" x14ac:dyDescent="0.25">
      <c r="A83" s="627" t="s">
        <v>2418</v>
      </c>
      <c r="B83" s="628"/>
      <c r="C83" s="671" t="s">
        <v>49</v>
      </c>
      <c r="D83" s="629" t="s">
        <v>2387</v>
      </c>
      <c r="E83" s="679">
        <v>3.7</v>
      </c>
      <c r="F83" s="656"/>
      <c r="G83" s="657">
        <f>E83*F83</f>
        <v>0</v>
      </c>
    </row>
    <row r="84" spans="1:7" ht="36" x14ac:dyDescent="0.25">
      <c r="A84" s="627" t="s">
        <v>2419</v>
      </c>
      <c r="B84" s="628"/>
      <c r="C84" s="671" t="s">
        <v>689</v>
      </c>
      <c r="D84" s="629" t="s">
        <v>2389</v>
      </c>
      <c r="E84" s="679">
        <v>0.21</v>
      </c>
      <c r="F84" s="656"/>
      <c r="G84" s="657">
        <f>E84*F84</f>
        <v>0</v>
      </c>
    </row>
    <row r="85" spans="1:7" ht="24" x14ac:dyDescent="0.25">
      <c r="A85" s="627" t="s">
        <v>2420</v>
      </c>
      <c r="B85" s="628"/>
      <c r="C85" s="671" t="s">
        <v>236</v>
      </c>
      <c r="D85" s="629" t="s">
        <v>2492</v>
      </c>
      <c r="E85" s="679">
        <v>0.75</v>
      </c>
      <c r="F85" s="656"/>
      <c r="G85" s="657">
        <f>E85*F85</f>
        <v>0</v>
      </c>
    </row>
    <row r="86" spans="1:7" ht="30" customHeight="1" x14ac:dyDescent="0.25">
      <c r="A86" s="627" t="s">
        <v>2421</v>
      </c>
      <c r="B86" s="628"/>
      <c r="C86" s="661"/>
      <c r="D86" s="663" t="s">
        <v>2392</v>
      </c>
      <c r="E86" s="679">
        <v>1</v>
      </c>
      <c r="F86" s="664"/>
      <c r="G86" s="657">
        <v>0</v>
      </c>
    </row>
    <row r="87" spans="1:7" ht="30" customHeight="1" x14ac:dyDescent="0.25">
      <c r="A87" s="672"/>
      <c r="B87" s="666"/>
      <c r="C87" s="667"/>
      <c r="D87" s="668" t="s">
        <v>2393</v>
      </c>
      <c r="E87" s="669"/>
      <c r="F87" s="670"/>
      <c r="G87" s="657"/>
    </row>
    <row r="88" spans="1:7" ht="30" customHeight="1" x14ac:dyDescent="0.25">
      <c r="A88" s="627" t="s">
        <v>2422</v>
      </c>
      <c r="B88" s="628"/>
      <c r="C88" s="671" t="s">
        <v>30</v>
      </c>
      <c r="D88" s="629" t="s">
        <v>2395</v>
      </c>
      <c r="E88" s="679">
        <v>1</v>
      </c>
      <c r="F88" s="656"/>
      <c r="G88" s="657">
        <f>E88*F88</f>
        <v>0</v>
      </c>
    </row>
    <row r="89" spans="1:7" ht="30" customHeight="1" x14ac:dyDescent="0.25">
      <c r="A89" s="673"/>
      <c r="B89" s="674"/>
      <c r="C89" s="674"/>
      <c r="D89" s="675" t="s">
        <v>2396</v>
      </c>
      <c r="E89" s="674"/>
      <c r="F89" s="676"/>
      <c r="G89" s="708"/>
    </row>
    <row r="90" spans="1:7" x14ac:dyDescent="0.25">
      <c r="A90" s="627" t="s">
        <v>2423</v>
      </c>
      <c r="B90" s="628"/>
      <c r="C90" s="671" t="s">
        <v>446</v>
      </c>
      <c r="D90" s="678" t="s">
        <v>2398</v>
      </c>
      <c r="E90" s="679">
        <v>16</v>
      </c>
      <c r="F90" s="656"/>
      <c r="G90" s="657">
        <f>E90*F90</f>
        <v>0</v>
      </c>
    </row>
    <row r="91" spans="1:7" ht="15.75" thickBot="1" x14ac:dyDescent="0.3">
      <c r="A91" s="635" t="s">
        <v>2424</v>
      </c>
      <c r="B91" s="636"/>
      <c r="C91" s="680" t="s">
        <v>446</v>
      </c>
      <c r="D91" s="681" t="s">
        <v>2400</v>
      </c>
      <c r="E91" s="682">
        <v>32</v>
      </c>
      <c r="F91" s="683"/>
      <c r="G91" s="657">
        <f>E91*F91</f>
        <v>0</v>
      </c>
    </row>
    <row r="92" spans="1:7" ht="30" customHeight="1" thickBot="1" x14ac:dyDescent="0.3">
      <c r="A92" s="640"/>
      <c r="B92" s="641"/>
      <c r="C92" s="641"/>
      <c r="D92" s="642" t="s">
        <v>453</v>
      </c>
      <c r="E92" s="641"/>
      <c r="F92" s="684"/>
      <c r="G92" s="685">
        <f>SUM(G76:G91)</f>
        <v>0</v>
      </c>
    </row>
    <row r="93" spans="1:7" ht="62.1" customHeight="1" thickBot="1" x14ac:dyDescent="0.3">
      <c r="A93" s="646"/>
      <c r="B93" s="647"/>
      <c r="C93" s="647"/>
      <c r="D93" s="647"/>
      <c r="E93" s="647"/>
      <c r="F93" s="647"/>
      <c r="G93" s="648"/>
    </row>
    <row r="94" spans="1:7" ht="62.1" customHeight="1" thickBot="1" x14ac:dyDescent="0.3">
      <c r="A94" s="652" t="s">
        <v>1161</v>
      </c>
      <c r="B94" s="653" t="s">
        <v>1162</v>
      </c>
      <c r="C94" s="623" t="s">
        <v>18</v>
      </c>
      <c r="D94" s="624" t="s">
        <v>1163</v>
      </c>
      <c r="E94" s="623">
        <v>1</v>
      </c>
      <c r="F94" s="625"/>
      <c r="G94" s="626"/>
    </row>
    <row r="95" spans="1:7" x14ac:dyDescent="0.25">
      <c r="A95" s="630" t="s">
        <v>2425</v>
      </c>
      <c r="B95" s="628"/>
      <c r="C95" s="628" t="s">
        <v>446</v>
      </c>
      <c r="D95" s="686" t="s">
        <v>447</v>
      </c>
      <c r="E95" s="630">
        <v>8</v>
      </c>
      <c r="F95" s="687"/>
      <c r="G95" s="657">
        <f>E95*F95</f>
        <v>0</v>
      </c>
    </row>
    <row r="96" spans="1:7" ht="15.75" thickBot="1" x14ac:dyDescent="0.3">
      <c r="A96" s="704" t="s">
        <v>2426</v>
      </c>
      <c r="B96" s="705"/>
      <c r="C96" s="705" t="s">
        <v>446</v>
      </c>
      <c r="D96" s="706" t="s">
        <v>448</v>
      </c>
      <c r="E96" s="704">
        <v>16</v>
      </c>
      <c r="F96" s="707"/>
      <c r="G96" s="657">
        <f>E96*F96</f>
        <v>0</v>
      </c>
    </row>
    <row r="97" spans="1:7" ht="62.1" customHeight="1" thickBot="1" x14ac:dyDescent="0.3">
      <c r="A97" s="640"/>
      <c r="B97" s="641"/>
      <c r="C97" s="641"/>
      <c r="D97" s="642" t="s">
        <v>2401</v>
      </c>
      <c r="E97" s="641"/>
      <c r="F97" s="644"/>
      <c r="G97" s="645">
        <f>SUM(G95:G96)</f>
        <v>0</v>
      </c>
    </row>
    <row r="98" spans="1:7" ht="15.75" thickBot="1" x14ac:dyDescent="0.3">
      <c r="A98" s="646"/>
      <c r="B98" s="647"/>
      <c r="C98" s="647"/>
      <c r="D98" s="647"/>
      <c r="E98" s="647"/>
      <c r="F98" s="647"/>
      <c r="G98" s="648"/>
    </row>
    <row r="99" spans="1:7" ht="62.1" customHeight="1" thickBot="1" x14ac:dyDescent="0.3">
      <c r="A99" s="621" t="s">
        <v>1186</v>
      </c>
      <c r="B99" s="653" t="s">
        <v>1187</v>
      </c>
      <c r="C99" s="623" t="s">
        <v>18</v>
      </c>
      <c r="D99" s="702" t="s">
        <v>1188</v>
      </c>
      <c r="E99" s="623">
        <v>1</v>
      </c>
      <c r="F99" s="625"/>
      <c r="G99" s="626"/>
    </row>
    <row r="100" spans="1:7" ht="24" x14ac:dyDescent="0.25">
      <c r="A100" s="713" t="s">
        <v>2427</v>
      </c>
      <c r="B100" s="705"/>
      <c r="C100" s="752" t="s">
        <v>13</v>
      </c>
      <c r="D100" s="753" t="s">
        <v>2428</v>
      </c>
      <c r="E100" s="754">
        <v>12</v>
      </c>
      <c r="F100" s="698"/>
      <c r="G100" s="755">
        <f>E100*F100</f>
        <v>0</v>
      </c>
    </row>
    <row r="101" spans="1:7" ht="24" x14ac:dyDescent="0.25">
      <c r="A101" s="756" t="s">
        <v>2429</v>
      </c>
      <c r="B101" s="757"/>
      <c r="C101" s="758" t="s">
        <v>13</v>
      </c>
      <c r="D101" s="759" t="s">
        <v>899</v>
      </c>
      <c r="E101" s="760">
        <v>12</v>
      </c>
      <c r="F101" s="760"/>
      <c r="G101" s="761">
        <f>E101*F101</f>
        <v>0</v>
      </c>
    </row>
    <row r="102" spans="1:7" ht="39.950000000000003" customHeight="1" x14ac:dyDescent="0.25">
      <c r="A102" s="762"/>
      <c r="B102" s="762"/>
      <c r="C102" s="762"/>
      <c r="D102" s="763" t="s">
        <v>453</v>
      </c>
      <c r="E102" s="762"/>
      <c r="F102" s="764"/>
      <c r="G102" s="765">
        <f>SUM(G100:G101)</f>
        <v>0</v>
      </c>
    </row>
    <row r="103" spans="1:7" ht="15.75" thickBot="1" x14ac:dyDescent="0.3">
      <c r="A103" s="646"/>
      <c r="B103" s="711"/>
      <c r="C103" s="711"/>
      <c r="D103" s="711"/>
      <c r="E103" s="711"/>
      <c r="F103" s="711"/>
      <c r="G103" s="712"/>
    </row>
    <row r="104" spans="1:7" ht="15.75" thickBot="1" x14ac:dyDescent="0.3">
      <c r="A104" s="649"/>
      <c r="B104" s="650"/>
      <c r="C104" s="1042" t="s">
        <v>2430</v>
      </c>
      <c r="D104" s="1040"/>
      <c r="E104" s="1040"/>
      <c r="F104" s="650"/>
      <c r="G104" s="651"/>
    </row>
    <row r="105" spans="1:7" ht="62.1" customHeight="1" thickBot="1" x14ac:dyDescent="0.3">
      <c r="A105" s="621" t="s">
        <v>2431</v>
      </c>
      <c r="B105" s="701" t="s">
        <v>1218</v>
      </c>
      <c r="C105" s="623" t="s">
        <v>18</v>
      </c>
      <c r="D105" s="702" t="s">
        <v>2432</v>
      </c>
      <c r="E105" s="623">
        <v>1</v>
      </c>
      <c r="F105" s="625"/>
      <c r="G105" s="626"/>
    </row>
    <row r="106" spans="1:7" x14ac:dyDescent="0.25">
      <c r="A106" s="709" t="s">
        <v>2433</v>
      </c>
      <c r="B106" s="628"/>
      <c r="C106" s="671" t="s">
        <v>13</v>
      </c>
      <c r="D106" s="634" t="s">
        <v>1081</v>
      </c>
      <c r="E106" s="630">
        <v>8</v>
      </c>
      <c r="F106" s="633"/>
      <c r="G106" s="657">
        <f>E106*F106</f>
        <v>0</v>
      </c>
    </row>
    <row r="107" spans="1:7" ht="24" x14ac:dyDescent="0.25">
      <c r="A107" s="709" t="s">
        <v>2434</v>
      </c>
      <c r="B107" s="628"/>
      <c r="C107" s="671" t="s">
        <v>13</v>
      </c>
      <c r="D107" s="634" t="s">
        <v>2428</v>
      </c>
      <c r="E107" s="630">
        <v>8</v>
      </c>
      <c r="F107" s="633"/>
      <c r="G107" s="657">
        <f>E107*F107</f>
        <v>0</v>
      </c>
    </row>
    <row r="108" spans="1:7" ht="24.75" thickBot="1" x14ac:dyDescent="0.3">
      <c r="A108" s="713" t="s">
        <v>2435</v>
      </c>
      <c r="B108" s="636"/>
      <c r="C108" s="680" t="s">
        <v>13</v>
      </c>
      <c r="D108" s="637" t="s">
        <v>899</v>
      </c>
      <c r="E108" s="638">
        <v>8</v>
      </c>
      <c r="F108" s="639"/>
      <c r="G108" s="657">
        <f>E108*F108</f>
        <v>0</v>
      </c>
    </row>
    <row r="109" spans="1:7" ht="15.75" thickBot="1" x14ac:dyDescent="0.3">
      <c r="A109" s="640"/>
      <c r="B109" s="641"/>
      <c r="C109" s="641"/>
      <c r="D109" s="642" t="s">
        <v>453</v>
      </c>
      <c r="E109" s="641"/>
      <c r="F109" s="714"/>
      <c r="G109" s="685">
        <f>SUM(G106:G108)</f>
        <v>0</v>
      </c>
    </row>
    <row r="110" spans="1:7" ht="15.75" thickBot="1" x14ac:dyDescent="0.3">
      <c r="A110" s="646"/>
      <c r="B110" s="711"/>
      <c r="C110" s="711"/>
      <c r="D110" s="711"/>
      <c r="E110" s="711"/>
      <c r="F110" s="711"/>
      <c r="G110" s="712"/>
    </row>
    <row r="111" spans="1:7" ht="62.1" customHeight="1" thickBot="1" x14ac:dyDescent="0.3">
      <c r="A111" s="621" t="s">
        <v>1230</v>
      </c>
      <c r="B111" s="701" t="s">
        <v>1231</v>
      </c>
      <c r="C111" s="623" t="s">
        <v>18</v>
      </c>
      <c r="D111" s="702" t="s">
        <v>1232</v>
      </c>
      <c r="E111" s="623">
        <v>1</v>
      </c>
      <c r="F111" s="625"/>
      <c r="G111" s="626"/>
    </row>
    <row r="112" spans="1:7" ht="24" x14ac:dyDescent="0.25">
      <c r="A112" s="709" t="s">
        <v>2436</v>
      </c>
      <c r="B112" s="628"/>
      <c r="C112" s="671" t="s">
        <v>13</v>
      </c>
      <c r="D112" s="634" t="s">
        <v>2428</v>
      </c>
      <c r="E112" s="679">
        <v>8</v>
      </c>
      <c r="F112" s="697"/>
      <c r="G112" s="657">
        <f>E112*F112</f>
        <v>0</v>
      </c>
    </row>
    <row r="113" spans="1:7" ht="24.75" thickBot="1" x14ac:dyDescent="0.3">
      <c r="A113" s="715" t="s">
        <v>2437</v>
      </c>
      <c r="B113" s="636"/>
      <c r="C113" s="680" t="s">
        <v>13</v>
      </c>
      <c r="D113" s="637" t="s">
        <v>899</v>
      </c>
      <c r="E113" s="682">
        <v>8</v>
      </c>
      <c r="F113" s="698"/>
      <c r="G113" s="657">
        <f>E113*F113</f>
        <v>0</v>
      </c>
    </row>
    <row r="114" spans="1:7" ht="62.1" customHeight="1" thickBot="1" x14ac:dyDescent="0.3">
      <c r="A114" s="640"/>
      <c r="B114" s="641"/>
      <c r="C114" s="641"/>
      <c r="D114" s="642" t="s">
        <v>453</v>
      </c>
      <c r="E114" s="641"/>
      <c r="F114" s="714"/>
      <c r="G114" s="685">
        <f>G112+G113</f>
        <v>0</v>
      </c>
    </row>
    <row r="115" spans="1:7" ht="15.75" thickBot="1" x14ac:dyDescent="0.3">
      <c r="A115" s="646"/>
      <c r="B115" s="711"/>
      <c r="C115" s="711"/>
      <c r="D115" s="711"/>
      <c r="E115" s="711"/>
      <c r="F115" s="711"/>
      <c r="G115" s="712"/>
    </row>
    <row r="116" spans="1:7" ht="54" customHeight="1" thickBot="1" x14ac:dyDescent="0.3">
      <c r="A116" s="621" t="s">
        <v>1238</v>
      </c>
      <c r="B116" s="701" t="s">
        <v>1239</v>
      </c>
      <c r="C116" s="623" t="s">
        <v>18</v>
      </c>
      <c r="D116" s="702" t="s">
        <v>1240</v>
      </c>
      <c r="E116" s="623">
        <v>1</v>
      </c>
      <c r="F116" s="625"/>
      <c r="G116" s="626"/>
    </row>
    <row r="117" spans="1:7" ht="24" x14ac:dyDescent="0.25">
      <c r="A117" s="709" t="s">
        <v>2438</v>
      </c>
      <c r="B117" s="628"/>
      <c r="C117" s="671" t="s">
        <v>13</v>
      </c>
      <c r="D117" s="634" t="s">
        <v>2428</v>
      </c>
      <c r="E117" s="679">
        <v>8</v>
      </c>
      <c r="F117" s="697"/>
      <c r="G117" s="657">
        <f>E117*F117</f>
        <v>0</v>
      </c>
    </row>
    <row r="118" spans="1:7" ht="24.75" thickBot="1" x14ac:dyDescent="0.3">
      <c r="A118" s="715" t="s">
        <v>2439</v>
      </c>
      <c r="B118" s="636"/>
      <c r="C118" s="680" t="s">
        <v>13</v>
      </c>
      <c r="D118" s="637" t="s">
        <v>899</v>
      </c>
      <c r="E118" s="682">
        <v>8</v>
      </c>
      <c r="F118" s="698"/>
      <c r="G118" s="657">
        <f>E118*F118</f>
        <v>0</v>
      </c>
    </row>
    <row r="119" spans="1:7" ht="15.75" thickBot="1" x14ac:dyDescent="0.3">
      <c r="A119" s="688"/>
      <c r="B119" s="689"/>
      <c r="C119" s="689"/>
      <c r="D119" s="690" t="s">
        <v>453</v>
      </c>
      <c r="E119" s="689"/>
      <c r="F119" s="716"/>
      <c r="G119" s="685">
        <f>G117+G118</f>
        <v>0</v>
      </c>
    </row>
    <row r="120" spans="1:7" ht="33.75" customHeight="1" thickBot="1" x14ac:dyDescent="0.3">
      <c r="A120" s="646"/>
      <c r="B120" s="647"/>
      <c r="C120" s="647"/>
      <c r="D120" s="647"/>
      <c r="E120" s="647"/>
      <c r="F120" s="647"/>
      <c r="G120" s="648"/>
    </row>
    <row r="121" spans="1:7" ht="62.1" customHeight="1" thickBot="1" x14ac:dyDescent="0.3">
      <c r="A121" s="621" t="s">
        <v>1249</v>
      </c>
      <c r="B121" s="701" t="s">
        <v>1250</v>
      </c>
      <c r="C121" s="623" t="s">
        <v>18</v>
      </c>
      <c r="D121" s="702" t="s">
        <v>1251</v>
      </c>
      <c r="E121" s="623">
        <v>1</v>
      </c>
      <c r="F121" s="625"/>
      <c r="G121" s="626"/>
    </row>
    <row r="122" spans="1:7" x14ac:dyDescent="0.25">
      <c r="A122" s="709" t="s">
        <v>2440</v>
      </c>
      <c r="B122" s="628"/>
      <c r="C122" s="671" t="s">
        <v>446</v>
      </c>
      <c r="D122" s="634" t="s">
        <v>447</v>
      </c>
      <c r="E122" s="679">
        <v>12</v>
      </c>
      <c r="F122" s="697"/>
      <c r="G122" s="657">
        <f>E122*F122</f>
        <v>0</v>
      </c>
    </row>
    <row r="123" spans="1:7" ht="15.75" thickBot="1" x14ac:dyDescent="0.3">
      <c r="A123" s="709" t="s">
        <v>2441</v>
      </c>
      <c r="B123" s="636"/>
      <c r="C123" s="680" t="s">
        <v>446</v>
      </c>
      <c r="D123" s="637" t="s">
        <v>448</v>
      </c>
      <c r="E123" s="682">
        <v>12</v>
      </c>
      <c r="F123" s="698"/>
      <c r="G123" s="657">
        <f>E123*F123</f>
        <v>0</v>
      </c>
    </row>
    <row r="124" spans="1:7" ht="15.75" thickBot="1" x14ac:dyDescent="0.3">
      <c r="A124" s="688"/>
      <c r="B124" s="689"/>
      <c r="C124" s="689"/>
      <c r="D124" s="690" t="s">
        <v>453</v>
      </c>
      <c r="E124" s="689"/>
      <c r="F124" s="716"/>
      <c r="G124" s="685">
        <f>G122+G123</f>
        <v>0</v>
      </c>
    </row>
    <row r="125" spans="1:7" ht="24" customHeight="1" thickBot="1" x14ac:dyDescent="0.3">
      <c r="A125" s="717"/>
      <c r="B125" s="718"/>
      <c r="C125" s="719"/>
      <c r="D125" s="720"/>
      <c r="E125" s="720"/>
      <c r="F125" s="720"/>
      <c r="G125" s="721"/>
    </row>
    <row r="126" spans="1:7" ht="15.75" thickBot="1" x14ac:dyDescent="0.3">
      <c r="A126" s="646"/>
      <c r="B126" s="647"/>
      <c r="C126" s="647"/>
      <c r="D126" s="647"/>
      <c r="E126" s="647"/>
      <c r="F126" s="647"/>
      <c r="G126" s="648"/>
    </row>
    <row r="127" spans="1:7" ht="62.1" customHeight="1" thickBot="1" x14ac:dyDescent="0.3">
      <c r="A127" s="621" t="s">
        <v>1271</v>
      </c>
      <c r="B127" s="701" t="s">
        <v>692</v>
      </c>
      <c r="C127" s="623" t="s">
        <v>18</v>
      </c>
      <c r="D127" s="702" t="s">
        <v>1272</v>
      </c>
      <c r="E127" s="623">
        <v>1</v>
      </c>
      <c r="F127" s="625"/>
      <c r="G127" s="626"/>
    </row>
    <row r="128" spans="1:7" x14ac:dyDescent="0.25">
      <c r="A128" s="709" t="s">
        <v>2442</v>
      </c>
      <c r="B128" s="628"/>
      <c r="C128" s="671" t="s">
        <v>446</v>
      </c>
      <c r="D128" s="634" t="s">
        <v>447</v>
      </c>
      <c r="E128" s="679">
        <v>0.2</v>
      </c>
      <c r="F128" s="697"/>
      <c r="G128" s="657">
        <f>E128*F128</f>
        <v>0</v>
      </c>
    </row>
    <row r="129" spans="1:7" ht="15.75" thickBot="1" x14ac:dyDescent="0.3">
      <c r="A129" s="715" t="s">
        <v>2443</v>
      </c>
      <c r="B129" s="636"/>
      <c r="C129" s="680" t="s">
        <v>446</v>
      </c>
      <c r="D129" s="637" t="s">
        <v>448</v>
      </c>
      <c r="E129" s="682">
        <v>0.2</v>
      </c>
      <c r="F129" s="698"/>
      <c r="G129" s="657">
        <f>E129*F129</f>
        <v>0</v>
      </c>
    </row>
    <row r="130" spans="1:7" ht="15.75" thickBot="1" x14ac:dyDescent="0.3">
      <c r="A130" s="688"/>
      <c r="B130" s="689"/>
      <c r="C130" s="689"/>
      <c r="D130" s="690" t="s">
        <v>453</v>
      </c>
      <c r="E130" s="689"/>
      <c r="F130" s="710"/>
      <c r="G130" s="685">
        <f>G128+G129</f>
        <v>0</v>
      </c>
    </row>
    <row r="131" spans="1:7" ht="30" customHeight="1" thickBot="1" x14ac:dyDescent="0.3">
      <c r="A131" s="646"/>
      <c r="B131" s="647"/>
      <c r="C131" s="647"/>
      <c r="D131" s="647"/>
      <c r="E131" s="647"/>
      <c r="F131" s="647"/>
      <c r="G131" s="648"/>
    </row>
    <row r="132" spans="1:7" ht="62.1" customHeight="1" thickBot="1" x14ac:dyDescent="0.3">
      <c r="A132" s="621" t="s">
        <v>1277</v>
      </c>
      <c r="B132" s="701" t="s">
        <v>693</v>
      </c>
      <c r="C132" s="623" t="s">
        <v>30</v>
      </c>
      <c r="D132" s="702" t="s">
        <v>1278</v>
      </c>
      <c r="E132" s="623">
        <v>1</v>
      </c>
      <c r="F132" s="625"/>
      <c r="G132" s="626"/>
    </row>
    <row r="133" spans="1:7" x14ac:dyDescent="0.25">
      <c r="A133" s="709" t="s">
        <v>2444</v>
      </c>
      <c r="B133" s="628"/>
      <c r="C133" s="671" t="s">
        <v>446</v>
      </c>
      <c r="D133" s="634" t="s">
        <v>2445</v>
      </c>
      <c r="E133" s="679">
        <v>0.35</v>
      </c>
      <c r="F133" s="697"/>
      <c r="G133" s="657">
        <f>E133*F133</f>
        <v>0</v>
      </c>
    </row>
    <row r="134" spans="1:7" ht="15.75" thickBot="1" x14ac:dyDescent="0.3">
      <c r="A134" s="715" t="s">
        <v>2446</v>
      </c>
      <c r="B134" s="628"/>
      <c r="C134" s="671" t="s">
        <v>446</v>
      </c>
      <c r="D134" s="634" t="s">
        <v>2447</v>
      </c>
      <c r="E134" s="682">
        <v>0.35</v>
      </c>
      <c r="F134" s="697"/>
      <c r="G134" s="657">
        <f>E134*F134</f>
        <v>0</v>
      </c>
    </row>
    <row r="135" spans="1:7" ht="15.75" thickBot="1" x14ac:dyDescent="0.3">
      <c r="A135" s="688"/>
      <c r="B135" s="689"/>
      <c r="C135" s="689"/>
      <c r="D135" s="690" t="s">
        <v>453</v>
      </c>
      <c r="E135" s="689"/>
      <c r="F135" s="710"/>
      <c r="G135" s="685">
        <f>G133+G134</f>
        <v>0</v>
      </c>
    </row>
    <row r="136" spans="1:7" ht="15.75" thickBot="1" x14ac:dyDescent="0.3">
      <c r="A136" s="621" t="s">
        <v>1279</v>
      </c>
      <c r="B136" s="701" t="s">
        <v>1280</v>
      </c>
      <c r="C136" s="623" t="s">
        <v>30</v>
      </c>
      <c r="D136" s="702" t="s">
        <v>1281</v>
      </c>
      <c r="E136" s="623">
        <v>1</v>
      </c>
      <c r="F136" s="625"/>
      <c r="G136" s="626"/>
    </row>
    <row r="137" spans="1:7" x14ac:dyDescent="0.25">
      <c r="A137" s="627" t="s">
        <v>2448</v>
      </c>
      <c r="B137" s="628"/>
      <c r="C137" s="671" t="s">
        <v>446</v>
      </c>
      <c r="D137" s="634" t="s">
        <v>2445</v>
      </c>
      <c r="E137" s="679">
        <v>0.34</v>
      </c>
      <c r="F137" s="697"/>
      <c r="G137" s="657">
        <f>E137*F137</f>
        <v>0</v>
      </c>
    </row>
    <row r="138" spans="1:7" ht="15.75" thickBot="1" x14ac:dyDescent="0.3">
      <c r="A138" s="722" t="s">
        <v>2449</v>
      </c>
      <c r="B138" s="628"/>
      <c r="C138" s="671" t="s">
        <v>446</v>
      </c>
      <c r="D138" s="634" t="s">
        <v>2447</v>
      </c>
      <c r="E138" s="682">
        <v>0.34</v>
      </c>
      <c r="F138" s="697"/>
      <c r="G138" s="657">
        <f>E138*F138</f>
        <v>0</v>
      </c>
    </row>
    <row r="139" spans="1:7" ht="15.75" thickBot="1" x14ac:dyDescent="0.3">
      <c r="A139" s="688"/>
      <c r="B139" s="689"/>
      <c r="C139" s="689"/>
      <c r="D139" s="690" t="s">
        <v>453</v>
      </c>
      <c r="E139" s="689"/>
      <c r="F139" s="723"/>
      <c r="G139" s="685">
        <f>G137+G138</f>
        <v>0</v>
      </c>
    </row>
    <row r="140" spans="1:7" ht="15.75" thickBot="1" x14ac:dyDescent="0.3">
      <c r="A140" s="621" t="s">
        <v>1282</v>
      </c>
      <c r="B140" s="701" t="s">
        <v>1283</v>
      </c>
      <c r="C140" s="623" t="s">
        <v>30</v>
      </c>
      <c r="D140" s="702" t="s">
        <v>1284</v>
      </c>
      <c r="E140" s="623">
        <v>1</v>
      </c>
      <c r="F140" s="625"/>
      <c r="G140" s="626"/>
    </row>
    <row r="141" spans="1:7" x14ac:dyDescent="0.25">
      <c r="A141" s="627" t="s">
        <v>2450</v>
      </c>
      <c r="B141" s="628"/>
      <c r="C141" s="671" t="s">
        <v>446</v>
      </c>
      <c r="D141" s="634" t="s">
        <v>2445</v>
      </c>
      <c r="E141" s="679">
        <v>0.22</v>
      </c>
      <c r="F141" s="697"/>
      <c r="G141" s="657">
        <f>E141*F141</f>
        <v>0</v>
      </c>
    </row>
    <row r="142" spans="1:7" ht="15.75" thickBot="1" x14ac:dyDescent="0.3">
      <c r="A142" s="627" t="s">
        <v>2451</v>
      </c>
      <c r="B142" s="628"/>
      <c r="C142" s="671" t="s">
        <v>446</v>
      </c>
      <c r="D142" s="634" t="s">
        <v>2447</v>
      </c>
      <c r="E142" s="679">
        <v>0.22</v>
      </c>
      <c r="F142" s="697"/>
      <c r="G142" s="657">
        <f>E142*F142</f>
        <v>0</v>
      </c>
    </row>
    <row r="143" spans="1:7" ht="15.75" thickBot="1" x14ac:dyDescent="0.3">
      <c r="A143" s="688"/>
      <c r="B143" s="689"/>
      <c r="C143" s="689"/>
      <c r="D143" s="690" t="s">
        <v>453</v>
      </c>
      <c r="E143" s="689"/>
      <c r="F143" s="710"/>
      <c r="G143" s="685">
        <f>G141+G142</f>
        <v>0</v>
      </c>
    </row>
    <row r="144" spans="1:7" ht="62.1" customHeight="1" thickBot="1" x14ac:dyDescent="0.3">
      <c r="A144" s="621" t="s">
        <v>2452</v>
      </c>
      <c r="B144" s="701" t="s">
        <v>1379</v>
      </c>
      <c r="C144" s="623" t="s">
        <v>18</v>
      </c>
      <c r="D144" s="702" t="s">
        <v>1380</v>
      </c>
      <c r="E144" s="623">
        <v>1</v>
      </c>
      <c r="F144" s="625"/>
      <c r="G144" s="626"/>
    </row>
    <row r="145" spans="1:7" x14ac:dyDescent="0.25">
      <c r="A145" s="627" t="s">
        <v>2453</v>
      </c>
      <c r="B145" s="628"/>
      <c r="C145" s="671" t="s">
        <v>446</v>
      </c>
      <c r="D145" s="634" t="s">
        <v>447</v>
      </c>
      <c r="E145" s="679">
        <v>88</v>
      </c>
      <c r="F145" s="697"/>
      <c r="G145" s="657">
        <f>E145*F145</f>
        <v>0</v>
      </c>
    </row>
    <row r="146" spans="1:7" ht="15.75" thickBot="1" x14ac:dyDescent="0.3">
      <c r="A146" s="627" t="s">
        <v>2454</v>
      </c>
      <c r="B146" s="636"/>
      <c r="C146" s="680" t="s">
        <v>446</v>
      </c>
      <c r="D146" s="637" t="s">
        <v>448</v>
      </c>
      <c r="E146" s="682">
        <v>172</v>
      </c>
      <c r="F146" s="698"/>
      <c r="G146" s="657">
        <f>E146*F146</f>
        <v>0</v>
      </c>
    </row>
    <row r="147" spans="1:7" ht="15.75" thickBot="1" x14ac:dyDescent="0.3">
      <c r="A147" s="688"/>
      <c r="B147" s="689"/>
      <c r="C147" s="689"/>
      <c r="D147" s="690" t="s">
        <v>453</v>
      </c>
      <c r="E147" s="689"/>
      <c r="F147" s="723"/>
      <c r="G147" s="685">
        <f>G145+G146</f>
        <v>0</v>
      </c>
    </row>
    <row r="148" spans="1:7" ht="62.1" customHeight="1" thickBot="1" x14ac:dyDescent="0.3">
      <c r="A148" s="724">
        <v>14645</v>
      </c>
      <c r="B148" s="701" t="s">
        <v>1410</v>
      </c>
      <c r="C148" s="623" t="s">
        <v>18</v>
      </c>
      <c r="D148" s="702" t="s">
        <v>1411</v>
      </c>
      <c r="E148" s="623">
        <v>1</v>
      </c>
      <c r="F148" s="625"/>
      <c r="G148" s="626"/>
    </row>
    <row r="149" spans="1:7" x14ac:dyDescent="0.25">
      <c r="A149" s="627" t="s">
        <v>2455</v>
      </c>
      <c r="B149" s="628"/>
      <c r="C149" s="671" t="s">
        <v>446</v>
      </c>
      <c r="D149" s="634" t="s">
        <v>447</v>
      </c>
      <c r="E149" s="679">
        <v>40</v>
      </c>
      <c r="F149" s="697"/>
      <c r="G149" s="657">
        <f>E149*F149</f>
        <v>0</v>
      </c>
    </row>
    <row r="150" spans="1:7" ht="15.75" thickBot="1" x14ac:dyDescent="0.3">
      <c r="A150" s="627" t="s">
        <v>2456</v>
      </c>
      <c r="B150" s="636"/>
      <c r="C150" s="680" t="s">
        <v>446</v>
      </c>
      <c r="D150" s="637" t="s">
        <v>448</v>
      </c>
      <c r="E150" s="682">
        <v>80</v>
      </c>
      <c r="F150" s="698"/>
      <c r="G150" s="657">
        <f>E150*F150</f>
        <v>0</v>
      </c>
    </row>
    <row r="151" spans="1:7" ht="15.75" thickBot="1" x14ac:dyDescent="0.3">
      <c r="A151" s="688"/>
      <c r="B151" s="689"/>
      <c r="C151" s="689"/>
      <c r="D151" s="690" t="s">
        <v>453</v>
      </c>
      <c r="E151" s="689"/>
      <c r="F151" s="723"/>
      <c r="G151" s="685">
        <f>G149+G150</f>
        <v>0</v>
      </c>
    </row>
    <row r="152" spans="1:7" ht="24.75" thickBot="1" x14ac:dyDescent="0.3">
      <c r="A152" s="621" t="s">
        <v>1432</v>
      </c>
      <c r="B152" s="701" t="s">
        <v>1433</v>
      </c>
      <c r="C152" s="623" t="s">
        <v>18</v>
      </c>
      <c r="D152" s="702" t="s">
        <v>1434</v>
      </c>
      <c r="E152" s="623">
        <v>1</v>
      </c>
      <c r="F152" s="625"/>
      <c r="G152" s="626"/>
    </row>
    <row r="153" spans="1:7" x14ac:dyDescent="0.25">
      <c r="A153" s="627" t="s">
        <v>2457</v>
      </c>
      <c r="B153" s="628"/>
      <c r="C153" s="671" t="s">
        <v>446</v>
      </c>
      <c r="D153" s="634" t="s">
        <v>447</v>
      </c>
      <c r="E153" s="679">
        <v>40</v>
      </c>
      <c r="F153" s="697"/>
      <c r="G153" s="657">
        <f>E153*F153</f>
        <v>0</v>
      </c>
    </row>
    <row r="154" spans="1:7" ht="15.75" thickBot="1" x14ac:dyDescent="0.3">
      <c r="A154" s="722" t="s">
        <v>2458</v>
      </c>
      <c r="B154" s="636"/>
      <c r="C154" s="680" t="s">
        <v>446</v>
      </c>
      <c r="D154" s="637" t="s">
        <v>448</v>
      </c>
      <c r="E154" s="682">
        <v>80</v>
      </c>
      <c r="F154" s="698"/>
      <c r="G154" s="657">
        <f>E154*F154</f>
        <v>0</v>
      </c>
    </row>
    <row r="155" spans="1:7" ht="15.75" thickBot="1" x14ac:dyDescent="0.3">
      <c r="A155" s="688"/>
      <c r="B155" s="689"/>
      <c r="C155" s="689"/>
      <c r="D155" s="690" t="s">
        <v>453</v>
      </c>
      <c r="E155" s="689"/>
      <c r="F155" s="723"/>
      <c r="G155" s="685">
        <f>G153+G154</f>
        <v>0</v>
      </c>
    </row>
    <row r="156" spans="1:7" ht="15.75" thickBot="1" x14ac:dyDescent="0.3">
      <c r="A156" s="646"/>
      <c r="B156" s="647"/>
      <c r="C156" s="647"/>
      <c r="D156" s="647"/>
      <c r="E156" s="647"/>
      <c r="F156" s="647"/>
      <c r="G156" s="648"/>
    </row>
    <row r="157" spans="1:7" ht="62.1" customHeight="1" thickBot="1" x14ac:dyDescent="0.3">
      <c r="A157" s="725">
        <v>45935</v>
      </c>
      <c r="B157" s="692" t="s">
        <v>1433</v>
      </c>
      <c r="C157" s="726" t="s">
        <v>18</v>
      </c>
      <c r="D157" s="727" t="s">
        <v>1448</v>
      </c>
      <c r="E157" s="623">
        <v>1</v>
      </c>
      <c r="F157" s="728"/>
      <c r="G157" s="703"/>
    </row>
    <row r="158" spans="1:7" x14ac:dyDescent="0.25">
      <c r="A158" s="729" t="s">
        <v>2459</v>
      </c>
      <c r="B158" s="628"/>
      <c r="C158" s="628" t="s">
        <v>446</v>
      </c>
      <c r="D158" s="678" t="s">
        <v>2445</v>
      </c>
      <c r="E158" s="630">
        <v>5</v>
      </c>
      <c r="F158" s="633"/>
      <c r="G158" s="657">
        <f>E158*F158</f>
        <v>0</v>
      </c>
    </row>
    <row r="159" spans="1:7" x14ac:dyDescent="0.25">
      <c r="A159" s="729" t="s">
        <v>2460</v>
      </c>
      <c r="B159" s="628"/>
      <c r="C159" s="628" t="s">
        <v>446</v>
      </c>
      <c r="D159" s="678" t="s">
        <v>2447</v>
      </c>
      <c r="E159" s="630">
        <v>5</v>
      </c>
      <c r="F159" s="633"/>
      <c r="G159" s="657">
        <f>E159*F159</f>
        <v>0</v>
      </c>
    </row>
    <row r="160" spans="1:7" x14ac:dyDescent="0.25">
      <c r="A160" s="729" t="s">
        <v>2461</v>
      </c>
      <c r="B160" s="628"/>
      <c r="C160" s="628" t="s">
        <v>446</v>
      </c>
      <c r="D160" s="678" t="s">
        <v>447</v>
      </c>
      <c r="E160" s="630">
        <v>2</v>
      </c>
      <c r="F160" s="633"/>
      <c r="G160" s="657">
        <f>E160*F160</f>
        <v>0</v>
      </c>
    </row>
    <row r="161" spans="1:7" ht="15.75" thickBot="1" x14ac:dyDescent="0.3">
      <c r="A161" s="729" t="s">
        <v>2462</v>
      </c>
      <c r="B161" s="636"/>
      <c r="C161" s="636" t="s">
        <v>446</v>
      </c>
      <c r="D161" s="681" t="s">
        <v>448</v>
      </c>
      <c r="E161" s="638">
        <v>2</v>
      </c>
      <c r="F161" s="639"/>
      <c r="G161" s="657">
        <f>E161*F161</f>
        <v>0</v>
      </c>
    </row>
    <row r="162" spans="1:7" ht="15.75" thickBot="1" x14ac:dyDescent="0.3">
      <c r="A162" s="688"/>
      <c r="B162" s="689"/>
      <c r="C162" s="689"/>
      <c r="D162" s="690" t="s">
        <v>453</v>
      </c>
      <c r="E162" s="689"/>
      <c r="F162" s="723"/>
      <c r="G162" s="685">
        <f>G158+G159+G160+G161</f>
        <v>0</v>
      </c>
    </row>
    <row r="163" spans="1:7" ht="24.75" thickBot="1" x14ac:dyDescent="0.3">
      <c r="A163" s="725">
        <v>45966</v>
      </c>
      <c r="B163" s="692" t="s">
        <v>1447</v>
      </c>
      <c r="C163" s="726" t="s">
        <v>18</v>
      </c>
      <c r="D163" s="727" t="s">
        <v>1449</v>
      </c>
      <c r="E163" s="623">
        <v>1</v>
      </c>
      <c r="F163" s="728"/>
      <c r="G163" s="703"/>
    </row>
    <row r="164" spans="1:7" x14ac:dyDescent="0.25">
      <c r="A164" s="729" t="s">
        <v>2463</v>
      </c>
      <c r="B164" s="628"/>
      <c r="C164" s="628" t="s">
        <v>446</v>
      </c>
      <c r="D164" s="678" t="s">
        <v>2445</v>
      </c>
      <c r="E164" s="630">
        <v>6</v>
      </c>
      <c r="F164" s="633"/>
      <c r="G164" s="657">
        <f>E164*F164</f>
        <v>0</v>
      </c>
    </row>
    <row r="165" spans="1:7" x14ac:dyDescent="0.25">
      <c r="A165" s="729" t="s">
        <v>2464</v>
      </c>
      <c r="B165" s="628"/>
      <c r="C165" s="628" t="s">
        <v>446</v>
      </c>
      <c r="D165" s="678" t="s">
        <v>2447</v>
      </c>
      <c r="E165" s="630">
        <v>6</v>
      </c>
      <c r="F165" s="633"/>
      <c r="G165" s="657">
        <f>E165*F165</f>
        <v>0</v>
      </c>
    </row>
    <row r="166" spans="1:7" x14ac:dyDescent="0.25">
      <c r="A166" s="729" t="s">
        <v>2465</v>
      </c>
      <c r="B166" s="628"/>
      <c r="C166" s="628" t="s">
        <v>446</v>
      </c>
      <c r="D166" s="678" t="s">
        <v>447</v>
      </c>
      <c r="E166" s="630">
        <v>2</v>
      </c>
      <c r="F166" s="633"/>
      <c r="G166" s="657">
        <f>E166*F166</f>
        <v>0</v>
      </c>
    </row>
    <row r="167" spans="1:7" ht="15.75" thickBot="1" x14ac:dyDescent="0.3">
      <c r="A167" s="729" t="s">
        <v>2466</v>
      </c>
      <c r="B167" s="636"/>
      <c r="C167" s="636" t="s">
        <v>446</v>
      </c>
      <c r="D167" s="681" t="s">
        <v>448</v>
      </c>
      <c r="E167" s="638">
        <v>2</v>
      </c>
      <c r="F167" s="639"/>
      <c r="G167" s="657">
        <f>E167*F167</f>
        <v>0</v>
      </c>
    </row>
    <row r="168" spans="1:7" ht="15.75" thickBot="1" x14ac:dyDescent="0.3">
      <c r="A168" s="688"/>
      <c r="B168" s="689"/>
      <c r="C168" s="689"/>
      <c r="D168" s="690" t="s">
        <v>453</v>
      </c>
      <c r="E168" s="689"/>
      <c r="F168" s="723"/>
      <c r="G168" s="685">
        <f>G164+G165+G166+G167</f>
        <v>0</v>
      </c>
    </row>
    <row r="169" spans="1:7" ht="24.75" thickBot="1" x14ac:dyDescent="0.3">
      <c r="A169" s="725">
        <v>45996</v>
      </c>
      <c r="B169" s="692" t="s">
        <v>1451</v>
      </c>
      <c r="C169" s="726" t="s">
        <v>18</v>
      </c>
      <c r="D169" s="727" t="s">
        <v>2467</v>
      </c>
      <c r="E169" s="623">
        <v>1</v>
      </c>
      <c r="F169" s="728"/>
      <c r="G169" s="703"/>
    </row>
    <row r="170" spans="1:7" x14ac:dyDescent="0.25">
      <c r="A170" s="729" t="s">
        <v>2468</v>
      </c>
      <c r="B170" s="628"/>
      <c r="C170" s="628" t="s">
        <v>446</v>
      </c>
      <c r="D170" s="678" t="s">
        <v>2445</v>
      </c>
      <c r="E170" s="630">
        <v>8</v>
      </c>
      <c r="F170" s="633"/>
      <c r="G170" s="657">
        <f>E170*F170</f>
        <v>0</v>
      </c>
    </row>
    <row r="171" spans="1:7" x14ac:dyDescent="0.25">
      <c r="A171" s="729" t="s">
        <v>2469</v>
      </c>
      <c r="B171" s="628"/>
      <c r="C171" s="628" t="s">
        <v>446</v>
      </c>
      <c r="D171" s="678" t="s">
        <v>2447</v>
      </c>
      <c r="E171" s="630">
        <v>8</v>
      </c>
      <c r="F171" s="633"/>
      <c r="G171" s="657">
        <f>E171*F171</f>
        <v>0</v>
      </c>
    </row>
    <row r="172" spans="1:7" x14ac:dyDescent="0.25">
      <c r="A172" s="729" t="s">
        <v>2470</v>
      </c>
      <c r="B172" s="628"/>
      <c r="C172" s="628" t="s">
        <v>446</v>
      </c>
      <c r="D172" s="678" t="s">
        <v>447</v>
      </c>
      <c r="E172" s="630">
        <v>2</v>
      </c>
      <c r="F172" s="633"/>
      <c r="G172" s="657">
        <f>E172*F172</f>
        <v>0</v>
      </c>
    </row>
    <row r="173" spans="1:7" ht="15.75" thickBot="1" x14ac:dyDescent="0.3">
      <c r="A173" s="729" t="s">
        <v>2471</v>
      </c>
      <c r="B173" s="636"/>
      <c r="C173" s="636" t="s">
        <v>446</v>
      </c>
      <c r="D173" s="681" t="s">
        <v>448</v>
      </c>
      <c r="E173" s="638">
        <v>2</v>
      </c>
      <c r="F173" s="639"/>
      <c r="G173" s="657">
        <f>E173*F173</f>
        <v>0</v>
      </c>
    </row>
    <row r="174" spans="1:7" ht="15.75" thickBot="1" x14ac:dyDescent="0.3">
      <c r="A174" s="730"/>
      <c r="B174" s="731"/>
      <c r="C174" s="731"/>
      <c r="D174" s="732" t="s">
        <v>2401</v>
      </c>
      <c r="E174" s="731"/>
      <c r="F174" s="733"/>
      <c r="G174" s="685">
        <f>G170+G171+G172+G173</f>
        <v>0</v>
      </c>
    </row>
    <row r="175" spans="1:7" ht="24.75" thickBot="1" x14ac:dyDescent="0.3">
      <c r="A175" s="621" t="s">
        <v>1450</v>
      </c>
      <c r="B175" s="692" t="s">
        <v>1453</v>
      </c>
      <c r="C175" s="726" t="s">
        <v>18</v>
      </c>
      <c r="D175" s="727" t="s">
        <v>2472</v>
      </c>
      <c r="E175" s="623">
        <v>1</v>
      </c>
      <c r="F175" s="728"/>
      <c r="G175" s="703"/>
    </row>
    <row r="176" spans="1:7" x14ac:dyDescent="0.25">
      <c r="A176" s="729" t="s">
        <v>2473</v>
      </c>
      <c r="B176" s="628"/>
      <c r="C176" s="628" t="s">
        <v>446</v>
      </c>
      <c r="D176" s="678" t="s">
        <v>2445</v>
      </c>
      <c r="E176" s="630">
        <v>10</v>
      </c>
      <c r="F176" s="633"/>
      <c r="G176" s="657">
        <f>E176*F176</f>
        <v>0</v>
      </c>
    </row>
    <row r="177" spans="1:7" x14ac:dyDescent="0.25">
      <c r="A177" s="729" t="s">
        <v>2474</v>
      </c>
      <c r="B177" s="628"/>
      <c r="C177" s="628" t="s">
        <v>446</v>
      </c>
      <c r="D177" s="678" t="s">
        <v>2447</v>
      </c>
      <c r="E177" s="630">
        <v>10</v>
      </c>
      <c r="F177" s="633"/>
      <c r="G177" s="657">
        <f>E177*F177</f>
        <v>0</v>
      </c>
    </row>
    <row r="178" spans="1:7" x14ac:dyDescent="0.25">
      <c r="A178" s="729" t="s">
        <v>2475</v>
      </c>
      <c r="B178" s="628"/>
      <c r="C178" s="628" t="s">
        <v>446</v>
      </c>
      <c r="D178" s="678" t="s">
        <v>447</v>
      </c>
      <c r="E178" s="630">
        <v>2</v>
      </c>
      <c r="F178" s="633"/>
      <c r="G178" s="657">
        <f>E178*F178</f>
        <v>0</v>
      </c>
    </row>
    <row r="179" spans="1:7" ht="15.75" thickBot="1" x14ac:dyDescent="0.3">
      <c r="A179" s="729" t="s">
        <v>2476</v>
      </c>
      <c r="B179" s="636"/>
      <c r="C179" s="636" t="s">
        <v>446</v>
      </c>
      <c r="D179" s="681" t="s">
        <v>448</v>
      </c>
      <c r="E179" s="638">
        <v>2</v>
      </c>
      <c r="F179" s="639"/>
      <c r="G179" s="657">
        <f>E179*F179</f>
        <v>0</v>
      </c>
    </row>
    <row r="180" spans="1:7" ht="15.75" thickBot="1" x14ac:dyDescent="0.3">
      <c r="A180" s="730"/>
      <c r="B180" s="731"/>
      <c r="C180" s="731"/>
      <c r="D180" s="732" t="s">
        <v>453</v>
      </c>
      <c r="E180" s="731"/>
      <c r="F180" s="733"/>
      <c r="G180" s="685">
        <f>G176+G177+G178+G179</f>
        <v>0</v>
      </c>
    </row>
    <row r="181" spans="1:7" ht="48.75" thickBot="1" x14ac:dyDescent="0.3">
      <c r="A181" s="621" t="s">
        <v>1493</v>
      </c>
      <c r="B181" s="692" t="s">
        <v>1494</v>
      </c>
      <c r="C181" s="726" t="s">
        <v>18</v>
      </c>
      <c r="D181" s="727" t="s">
        <v>699</v>
      </c>
      <c r="E181" s="623">
        <v>1</v>
      </c>
      <c r="F181" s="734"/>
      <c r="G181" s="735"/>
    </row>
    <row r="182" spans="1:7" x14ac:dyDescent="0.25">
      <c r="A182" s="627" t="s">
        <v>2477</v>
      </c>
      <c r="B182" s="661"/>
      <c r="C182" s="661" t="s">
        <v>446</v>
      </c>
      <c r="D182" s="736" t="s">
        <v>447</v>
      </c>
      <c r="E182" s="737">
        <v>80</v>
      </c>
      <c r="F182" s="738"/>
      <c r="G182" s="657">
        <f>E182*F182</f>
        <v>0</v>
      </c>
    </row>
    <row r="183" spans="1:7" x14ac:dyDescent="0.25">
      <c r="A183" s="627" t="s">
        <v>2478</v>
      </c>
      <c r="B183" s="661"/>
      <c r="C183" s="661" t="s">
        <v>446</v>
      </c>
      <c r="D183" s="736" t="s">
        <v>448</v>
      </c>
      <c r="E183" s="737">
        <v>160</v>
      </c>
      <c r="F183" s="738"/>
      <c r="G183" s="657">
        <f>E183*F183</f>
        <v>0</v>
      </c>
    </row>
    <row r="184" spans="1:7" x14ac:dyDescent="0.25">
      <c r="A184" s="627" t="s">
        <v>2479</v>
      </c>
      <c r="B184" s="661"/>
      <c r="C184" s="661" t="s">
        <v>446</v>
      </c>
      <c r="D184" s="736" t="s">
        <v>450</v>
      </c>
      <c r="E184" s="737">
        <v>8</v>
      </c>
      <c r="F184" s="739"/>
      <c r="G184" s="657">
        <f>E184*F184</f>
        <v>0</v>
      </c>
    </row>
    <row r="185" spans="1:7" ht="15.75" thickBot="1" x14ac:dyDescent="0.3">
      <c r="A185" s="722" t="s">
        <v>2480</v>
      </c>
      <c r="B185" s="740"/>
      <c r="C185" s="740" t="s">
        <v>446</v>
      </c>
      <c r="D185" s="741" t="s">
        <v>451</v>
      </c>
      <c r="E185" s="742">
        <v>32</v>
      </c>
      <c r="F185" s="743"/>
      <c r="G185" s="657">
        <f>E185*F185</f>
        <v>0</v>
      </c>
    </row>
    <row r="186" spans="1:7" ht="26.25" thickBot="1" x14ac:dyDescent="0.3">
      <c r="A186" s="730"/>
      <c r="B186" s="731"/>
      <c r="C186" s="731"/>
      <c r="D186" s="732" t="s">
        <v>2481</v>
      </c>
      <c r="E186" s="731"/>
      <c r="F186" s="731"/>
      <c r="G186" s="685">
        <f>G182+G183+G184+G185</f>
        <v>0</v>
      </c>
    </row>
    <row r="187" spans="1:7" ht="48.75" thickBot="1" x14ac:dyDescent="0.3">
      <c r="A187" s="724">
        <v>11330</v>
      </c>
      <c r="B187" s="692" t="s">
        <v>1528</v>
      </c>
      <c r="C187" s="726" t="s">
        <v>18</v>
      </c>
      <c r="D187" s="727" t="s">
        <v>1529</v>
      </c>
      <c r="E187" s="623">
        <v>1</v>
      </c>
      <c r="F187" s="734"/>
      <c r="G187" s="735"/>
    </row>
    <row r="188" spans="1:7" x14ac:dyDescent="0.25">
      <c r="A188" s="627" t="s">
        <v>2482</v>
      </c>
      <c r="B188" s="628"/>
      <c r="C188" s="628" t="s">
        <v>446</v>
      </c>
      <c r="D188" s="629" t="s">
        <v>1081</v>
      </c>
      <c r="E188" s="628">
        <v>16</v>
      </c>
      <c r="F188" s="744"/>
      <c r="G188" s="657">
        <f>E188*F188</f>
        <v>0</v>
      </c>
    </row>
    <row r="189" spans="1:7" x14ac:dyDescent="0.25">
      <c r="A189" s="627" t="s">
        <v>2483</v>
      </c>
      <c r="B189" s="628"/>
      <c r="C189" s="628" t="s">
        <v>446</v>
      </c>
      <c r="D189" s="678" t="s">
        <v>447</v>
      </c>
      <c r="E189" s="628">
        <v>48</v>
      </c>
      <c r="F189" s="633"/>
      <c r="G189" s="657">
        <f>E189*F189</f>
        <v>0</v>
      </c>
    </row>
    <row r="190" spans="1:7" ht="15.75" thickBot="1" x14ac:dyDescent="0.3">
      <c r="A190" s="722" t="s">
        <v>2484</v>
      </c>
      <c r="B190" s="636"/>
      <c r="C190" s="636" t="s">
        <v>446</v>
      </c>
      <c r="D190" s="745" t="s">
        <v>448</v>
      </c>
      <c r="E190" s="636">
        <v>96</v>
      </c>
      <c r="F190" s="746"/>
      <c r="G190" s="657">
        <f>E190*F190</f>
        <v>0</v>
      </c>
    </row>
    <row r="191" spans="1:7" ht="39" thickBot="1" x14ac:dyDescent="0.3">
      <c r="A191" s="730"/>
      <c r="B191" s="731"/>
      <c r="C191" s="731"/>
      <c r="D191" s="732" t="s">
        <v>2485</v>
      </c>
      <c r="E191" s="731"/>
      <c r="F191" s="731"/>
      <c r="G191" s="685">
        <f>G187+G188+G189+G190</f>
        <v>0</v>
      </c>
    </row>
    <row r="192" spans="1:7" ht="62.1" customHeight="1" thickBot="1" x14ac:dyDescent="0.3">
      <c r="A192" s="724">
        <v>11695</v>
      </c>
      <c r="B192" s="747" t="s">
        <v>2486</v>
      </c>
      <c r="C192" s="726" t="s">
        <v>18</v>
      </c>
      <c r="D192" s="727" t="s">
        <v>2487</v>
      </c>
      <c r="E192" s="623">
        <v>1</v>
      </c>
      <c r="F192" s="734"/>
      <c r="G192" s="735"/>
    </row>
    <row r="193" spans="1:7" ht="30" customHeight="1" x14ac:dyDescent="0.25">
      <c r="A193" s="627" t="s">
        <v>2488</v>
      </c>
      <c r="B193" s="628"/>
      <c r="C193" s="628" t="s">
        <v>446</v>
      </c>
      <c r="D193" s="696" t="s">
        <v>2489</v>
      </c>
      <c r="E193" s="654">
        <v>8</v>
      </c>
      <c r="F193" s="697"/>
      <c r="G193" s="657">
        <f>E193*F193</f>
        <v>0</v>
      </c>
    </row>
    <row r="194" spans="1:7" ht="30" customHeight="1" x14ac:dyDescent="0.25">
      <c r="A194" s="627" t="s">
        <v>2490</v>
      </c>
      <c r="B194" s="628"/>
      <c r="C194" s="628" t="s">
        <v>446</v>
      </c>
      <c r="D194" s="678" t="s">
        <v>447</v>
      </c>
      <c r="E194" s="628">
        <v>8</v>
      </c>
      <c r="F194" s="744"/>
      <c r="G194" s="657">
        <f>E194*F194</f>
        <v>0</v>
      </c>
    </row>
    <row r="195" spans="1:7" ht="30" customHeight="1" thickBot="1" x14ac:dyDescent="0.3">
      <c r="A195" s="722" t="s">
        <v>2491</v>
      </c>
      <c r="B195" s="636"/>
      <c r="C195" s="636" t="s">
        <v>446</v>
      </c>
      <c r="D195" s="681" t="s">
        <v>448</v>
      </c>
      <c r="E195" s="740">
        <v>8</v>
      </c>
      <c r="F195" s="748"/>
      <c r="G195" s="657">
        <f>E195*F195</f>
        <v>0</v>
      </c>
    </row>
    <row r="196" spans="1:7" ht="30" customHeight="1" thickBot="1" x14ac:dyDescent="0.3">
      <c r="A196" s="749"/>
      <c r="B196" s="750"/>
      <c r="C196" s="750"/>
      <c r="D196" s="751" t="s">
        <v>453</v>
      </c>
      <c r="E196" s="750"/>
      <c r="F196" s="750"/>
      <c r="G196" s="685">
        <f>G192+G193+G194+G195</f>
        <v>0</v>
      </c>
    </row>
  </sheetData>
  <mergeCells count="8">
    <mergeCell ref="A8:G8"/>
    <mergeCell ref="C104:E104"/>
    <mergeCell ref="A1:G1"/>
    <mergeCell ref="A2:G2"/>
    <mergeCell ref="A3:D3"/>
    <mergeCell ref="E3:G3"/>
    <mergeCell ref="A4:C4"/>
    <mergeCell ref="A6:G6"/>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84"/>
  <sheetViews>
    <sheetView showGridLines="0" view="pageBreakPreview" zoomScaleNormal="100" zoomScaleSheetLayoutView="100" workbookViewId="0">
      <selection activeCell="H17" sqref="H17"/>
    </sheetView>
  </sheetViews>
  <sheetFormatPr defaultRowHeight="11.25" x14ac:dyDescent="0.2"/>
  <cols>
    <col min="1" max="1" width="17.85546875" style="147" customWidth="1"/>
    <col min="2" max="2" width="69.85546875" style="134" customWidth="1"/>
    <col min="3" max="3" width="18.28515625" style="148" bestFit="1" customWidth="1"/>
    <col min="4" max="4" width="11.85546875" style="148" bestFit="1" customWidth="1"/>
    <col min="5" max="6" width="17.85546875" style="152" customWidth="1"/>
    <col min="7" max="7" width="14.28515625" style="134" customWidth="1"/>
    <col min="8" max="8" width="13.140625" style="134" bestFit="1" customWidth="1"/>
    <col min="9" max="256" width="9.140625" style="134"/>
    <col min="257" max="257" width="17.85546875" style="134" customWidth="1"/>
    <col min="258" max="258" width="59.5703125" style="134" customWidth="1"/>
    <col min="259" max="259" width="19.28515625" style="134" customWidth="1"/>
    <col min="260" max="262" width="17.85546875" style="134" customWidth="1"/>
    <col min="263" max="263" width="14.28515625" style="134" customWidth="1"/>
    <col min="264" max="512" width="9.140625" style="134"/>
    <col min="513" max="513" width="17.85546875" style="134" customWidth="1"/>
    <col min="514" max="514" width="59.5703125" style="134" customWidth="1"/>
    <col min="515" max="515" width="19.28515625" style="134" customWidth="1"/>
    <col min="516" max="518" width="17.85546875" style="134" customWidth="1"/>
    <col min="519" max="519" width="14.28515625" style="134" customWidth="1"/>
    <col min="520" max="768" width="9.140625" style="134"/>
    <col min="769" max="769" width="17.85546875" style="134" customWidth="1"/>
    <col min="770" max="770" width="59.5703125" style="134" customWidth="1"/>
    <col min="771" max="771" width="19.28515625" style="134" customWidth="1"/>
    <col min="772" max="774" width="17.85546875" style="134" customWidth="1"/>
    <col min="775" max="775" width="14.28515625" style="134" customWidth="1"/>
    <col min="776" max="1024" width="9.140625" style="134"/>
    <col min="1025" max="1025" width="17.85546875" style="134" customWidth="1"/>
    <col min="1026" max="1026" width="59.5703125" style="134" customWidth="1"/>
    <col min="1027" max="1027" width="19.28515625" style="134" customWidth="1"/>
    <col min="1028" max="1030" width="17.85546875" style="134" customWidth="1"/>
    <col min="1031" max="1031" width="14.28515625" style="134" customWidth="1"/>
    <col min="1032" max="1280" width="9.140625" style="134"/>
    <col min="1281" max="1281" width="17.85546875" style="134" customWidth="1"/>
    <col min="1282" max="1282" width="59.5703125" style="134" customWidth="1"/>
    <col min="1283" max="1283" width="19.28515625" style="134" customWidth="1"/>
    <col min="1284" max="1286" width="17.85546875" style="134" customWidth="1"/>
    <col min="1287" max="1287" width="14.28515625" style="134" customWidth="1"/>
    <col min="1288" max="1536" width="9.140625" style="134"/>
    <col min="1537" max="1537" width="17.85546875" style="134" customWidth="1"/>
    <col min="1538" max="1538" width="59.5703125" style="134" customWidth="1"/>
    <col min="1539" max="1539" width="19.28515625" style="134" customWidth="1"/>
    <col min="1540" max="1542" width="17.85546875" style="134" customWidth="1"/>
    <col min="1543" max="1543" width="14.28515625" style="134" customWidth="1"/>
    <col min="1544" max="1792" width="9.140625" style="134"/>
    <col min="1793" max="1793" width="17.85546875" style="134" customWidth="1"/>
    <col min="1794" max="1794" width="59.5703125" style="134" customWidth="1"/>
    <col min="1795" max="1795" width="19.28515625" style="134" customWidth="1"/>
    <col min="1796" max="1798" width="17.85546875" style="134" customWidth="1"/>
    <col min="1799" max="1799" width="14.28515625" style="134" customWidth="1"/>
    <col min="1800" max="2048" width="9.140625" style="134"/>
    <col min="2049" max="2049" width="17.85546875" style="134" customWidth="1"/>
    <col min="2050" max="2050" width="59.5703125" style="134" customWidth="1"/>
    <col min="2051" max="2051" width="19.28515625" style="134" customWidth="1"/>
    <col min="2052" max="2054" width="17.85546875" style="134" customWidth="1"/>
    <col min="2055" max="2055" width="14.28515625" style="134" customWidth="1"/>
    <col min="2056" max="2304" width="9.140625" style="134"/>
    <col min="2305" max="2305" width="17.85546875" style="134" customWidth="1"/>
    <col min="2306" max="2306" width="59.5703125" style="134" customWidth="1"/>
    <col min="2307" max="2307" width="19.28515625" style="134" customWidth="1"/>
    <col min="2308" max="2310" width="17.85546875" style="134" customWidth="1"/>
    <col min="2311" max="2311" width="14.28515625" style="134" customWidth="1"/>
    <col min="2312" max="2560" width="9.140625" style="134"/>
    <col min="2561" max="2561" width="17.85546875" style="134" customWidth="1"/>
    <col min="2562" max="2562" width="59.5703125" style="134" customWidth="1"/>
    <col min="2563" max="2563" width="19.28515625" style="134" customWidth="1"/>
    <col min="2564" max="2566" width="17.85546875" style="134" customWidth="1"/>
    <col min="2567" max="2567" width="14.28515625" style="134" customWidth="1"/>
    <col min="2568" max="2816" width="9.140625" style="134"/>
    <col min="2817" max="2817" width="17.85546875" style="134" customWidth="1"/>
    <col min="2818" max="2818" width="59.5703125" style="134" customWidth="1"/>
    <col min="2819" max="2819" width="19.28515625" style="134" customWidth="1"/>
    <col min="2820" max="2822" width="17.85546875" style="134" customWidth="1"/>
    <col min="2823" max="2823" width="14.28515625" style="134" customWidth="1"/>
    <col min="2824" max="3072" width="9.140625" style="134"/>
    <col min="3073" max="3073" width="17.85546875" style="134" customWidth="1"/>
    <col min="3074" max="3074" width="59.5703125" style="134" customWidth="1"/>
    <col min="3075" max="3075" width="19.28515625" style="134" customWidth="1"/>
    <col min="3076" max="3078" width="17.85546875" style="134" customWidth="1"/>
    <col min="3079" max="3079" width="14.28515625" style="134" customWidth="1"/>
    <col min="3080" max="3328" width="9.140625" style="134"/>
    <col min="3329" max="3329" width="17.85546875" style="134" customWidth="1"/>
    <col min="3330" max="3330" width="59.5703125" style="134" customWidth="1"/>
    <col min="3331" max="3331" width="19.28515625" style="134" customWidth="1"/>
    <col min="3332" max="3334" width="17.85546875" style="134" customWidth="1"/>
    <col min="3335" max="3335" width="14.28515625" style="134" customWidth="1"/>
    <col min="3336" max="3584" width="9.140625" style="134"/>
    <col min="3585" max="3585" width="17.85546875" style="134" customWidth="1"/>
    <col min="3586" max="3586" width="59.5703125" style="134" customWidth="1"/>
    <col min="3587" max="3587" width="19.28515625" style="134" customWidth="1"/>
    <col min="3588" max="3590" width="17.85546875" style="134" customWidth="1"/>
    <col min="3591" max="3591" width="14.28515625" style="134" customWidth="1"/>
    <col min="3592" max="3840" width="9.140625" style="134"/>
    <col min="3841" max="3841" width="17.85546875" style="134" customWidth="1"/>
    <col min="3842" max="3842" width="59.5703125" style="134" customWidth="1"/>
    <col min="3843" max="3843" width="19.28515625" style="134" customWidth="1"/>
    <col min="3844" max="3846" width="17.85546875" style="134" customWidth="1"/>
    <col min="3847" max="3847" width="14.28515625" style="134" customWidth="1"/>
    <col min="3848" max="4096" width="9.140625" style="134"/>
    <col min="4097" max="4097" width="17.85546875" style="134" customWidth="1"/>
    <col min="4098" max="4098" width="59.5703125" style="134" customWidth="1"/>
    <col min="4099" max="4099" width="19.28515625" style="134" customWidth="1"/>
    <col min="4100" max="4102" width="17.85546875" style="134" customWidth="1"/>
    <col min="4103" max="4103" width="14.28515625" style="134" customWidth="1"/>
    <col min="4104" max="4352" width="9.140625" style="134"/>
    <col min="4353" max="4353" width="17.85546875" style="134" customWidth="1"/>
    <col min="4354" max="4354" width="59.5703125" style="134" customWidth="1"/>
    <col min="4355" max="4355" width="19.28515625" style="134" customWidth="1"/>
    <col min="4356" max="4358" width="17.85546875" style="134" customWidth="1"/>
    <col min="4359" max="4359" width="14.28515625" style="134" customWidth="1"/>
    <col min="4360" max="4608" width="9.140625" style="134"/>
    <col min="4609" max="4609" width="17.85546875" style="134" customWidth="1"/>
    <col min="4610" max="4610" width="59.5703125" style="134" customWidth="1"/>
    <col min="4611" max="4611" width="19.28515625" style="134" customWidth="1"/>
    <col min="4612" max="4614" width="17.85546875" style="134" customWidth="1"/>
    <col min="4615" max="4615" width="14.28515625" style="134" customWidth="1"/>
    <col min="4616" max="4864" width="9.140625" style="134"/>
    <col min="4865" max="4865" width="17.85546875" style="134" customWidth="1"/>
    <col min="4866" max="4866" width="59.5703125" style="134" customWidth="1"/>
    <col min="4867" max="4867" width="19.28515625" style="134" customWidth="1"/>
    <col min="4868" max="4870" width="17.85546875" style="134" customWidth="1"/>
    <col min="4871" max="4871" width="14.28515625" style="134" customWidth="1"/>
    <col min="4872" max="5120" width="9.140625" style="134"/>
    <col min="5121" max="5121" width="17.85546875" style="134" customWidth="1"/>
    <col min="5122" max="5122" width="59.5703125" style="134" customWidth="1"/>
    <col min="5123" max="5123" width="19.28515625" style="134" customWidth="1"/>
    <col min="5124" max="5126" width="17.85546875" style="134" customWidth="1"/>
    <col min="5127" max="5127" width="14.28515625" style="134" customWidth="1"/>
    <col min="5128" max="5376" width="9.140625" style="134"/>
    <col min="5377" max="5377" width="17.85546875" style="134" customWidth="1"/>
    <col min="5378" max="5378" width="59.5703125" style="134" customWidth="1"/>
    <col min="5379" max="5379" width="19.28515625" style="134" customWidth="1"/>
    <col min="5380" max="5382" width="17.85546875" style="134" customWidth="1"/>
    <col min="5383" max="5383" width="14.28515625" style="134" customWidth="1"/>
    <col min="5384" max="5632" width="9.140625" style="134"/>
    <col min="5633" max="5633" width="17.85546875" style="134" customWidth="1"/>
    <col min="5634" max="5634" width="59.5703125" style="134" customWidth="1"/>
    <col min="5635" max="5635" width="19.28515625" style="134" customWidth="1"/>
    <col min="5636" max="5638" width="17.85546875" style="134" customWidth="1"/>
    <col min="5639" max="5639" width="14.28515625" style="134" customWidth="1"/>
    <col min="5640" max="5888" width="9.140625" style="134"/>
    <col min="5889" max="5889" width="17.85546875" style="134" customWidth="1"/>
    <col min="5890" max="5890" width="59.5703125" style="134" customWidth="1"/>
    <col min="5891" max="5891" width="19.28515625" style="134" customWidth="1"/>
    <col min="5892" max="5894" width="17.85546875" style="134" customWidth="1"/>
    <col min="5895" max="5895" width="14.28515625" style="134" customWidth="1"/>
    <col min="5896" max="6144" width="9.140625" style="134"/>
    <col min="6145" max="6145" width="17.85546875" style="134" customWidth="1"/>
    <col min="6146" max="6146" width="59.5703125" style="134" customWidth="1"/>
    <col min="6147" max="6147" width="19.28515625" style="134" customWidth="1"/>
    <col min="6148" max="6150" width="17.85546875" style="134" customWidth="1"/>
    <col min="6151" max="6151" width="14.28515625" style="134" customWidth="1"/>
    <col min="6152" max="6400" width="9.140625" style="134"/>
    <col min="6401" max="6401" width="17.85546875" style="134" customWidth="1"/>
    <col min="6402" max="6402" width="59.5703125" style="134" customWidth="1"/>
    <col min="6403" max="6403" width="19.28515625" style="134" customWidth="1"/>
    <col min="6404" max="6406" width="17.85546875" style="134" customWidth="1"/>
    <col min="6407" max="6407" width="14.28515625" style="134" customWidth="1"/>
    <col min="6408" max="6656" width="9.140625" style="134"/>
    <col min="6657" max="6657" width="17.85546875" style="134" customWidth="1"/>
    <col min="6658" max="6658" width="59.5703125" style="134" customWidth="1"/>
    <col min="6659" max="6659" width="19.28515625" style="134" customWidth="1"/>
    <col min="6660" max="6662" width="17.85546875" style="134" customWidth="1"/>
    <col min="6663" max="6663" width="14.28515625" style="134" customWidth="1"/>
    <col min="6664" max="6912" width="9.140625" style="134"/>
    <col min="6913" max="6913" width="17.85546875" style="134" customWidth="1"/>
    <col min="6914" max="6914" width="59.5703125" style="134" customWidth="1"/>
    <col min="6915" max="6915" width="19.28515625" style="134" customWidth="1"/>
    <col min="6916" max="6918" width="17.85546875" style="134" customWidth="1"/>
    <col min="6919" max="6919" width="14.28515625" style="134" customWidth="1"/>
    <col min="6920" max="7168" width="9.140625" style="134"/>
    <col min="7169" max="7169" width="17.85546875" style="134" customWidth="1"/>
    <col min="7170" max="7170" width="59.5703125" style="134" customWidth="1"/>
    <col min="7171" max="7171" width="19.28515625" style="134" customWidth="1"/>
    <col min="7172" max="7174" width="17.85546875" style="134" customWidth="1"/>
    <col min="7175" max="7175" width="14.28515625" style="134" customWidth="1"/>
    <col min="7176" max="7424" width="9.140625" style="134"/>
    <col min="7425" max="7425" width="17.85546875" style="134" customWidth="1"/>
    <col min="7426" max="7426" width="59.5703125" style="134" customWidth="1"/>
    <col min="7427" max="7427" width="19.28515625" style="134" customWidth="1"/>
    <col min="7428" max="7430" width="17.85546875" style="134" customWidth="1"/>
    <col min="7431" max="7431" width="14.28515625" style="134" customWidth="1"/>
    <col min="7432" max="7680" width="9.140625" style="134"/>
    <col min="7681" max="7681" width="17.85546875" style="134" customWidth="1"/>
    <col min="7682" max="7682" width="59.5703125" style="134" customWidth="1"/>
    <col min="7683" max="7683" width="19.28515625" style="134" customWidth="1"/>
    <col min="7684" max="7686" width="17.85546875" style="134" customWidth="1"/>
    <col min="7687" max="7687" width="14.28515625" style="134" customWidth="1"/>
    <col min="7688" max="7936" width="9.140625" style="134"/>
    <col min="7937" max="7937" width="17.85546875" style="134" customWidth="1"/>
    <col min="7938" max="7938" width="59.5703125" style="134" customWidth="1"/>
    <col min="7939" max="7939" width="19.28515625" style="134" customWidth="1"/>
    <col min="7940" max="7942" width="17.85546875" style="134" customWidth="1"/>
    <col min="7943" max="7943" width="14.28515625" style="134" customWidth="1"/>
    <col min="7944" max="8192" width="9.140625" style="134"/>
    <col min="8193" max="8193" width="17.85546875" style="134" customWidth="1"/>
    <col min="8194" max="8194" width="59.5703125" style="134" customWidth="1"/>
    <col min="8195" max="8195" width="19.28515625" style="134" customWidth="1"/>
    <col min="8196" max="8198" width="17.85546875" style="134" customWidth="1"/>
    <col min="8199" max="8199" width="14.28515625" style="134" customWidth="1"/>
    <col min="8200" max="8448" width="9.140625" style="134"/>
    <col min="8449" max="8449" width="17.85546875" style="134" customWidth="1"/>
    <col min="8450" max="8450" width="59.5703125" style="134" customWidth="1"/>
    <col min="8451" max="8451" width="19.28515625" style="134" customWidth="1"/>
    <col min="8452" max="8454" width="17.85546875" style="134" customWidth="1"/>
    <col min="8455" max="8455" width="14.28515625" style="134" customWidth="1"/>
    <col min="8456" max="8704" width="9.140625" style="134"/>
    <col min="8705" max="8705" width="17.85546875" style="134" customWidth="1"/>
    <col min="8706" max="8706" width="59.5703125" style="134" customWidth="1"/>
    <col min="8707" max="8707" width="19.28515625" style="134" customWidth="1"/>
    <col min="8708" max="8710" width="17.85546875" style="134" customWidth="1"/>
    <col min="8711" max="8711" width="14.28515625" style="134" customWidth="1"/>
    <col min="8712" max="8960" width="9.140625" style="134"/>
    <col min="8961" max="8961" width="17.85546875" style="134" customWidth="1"/>
    <col min="8962" max="8962" width="59.5703125" style="134" customWidth="1"/>
    <col min="8963" max="8963" width="19.28515625" style="134" customWidth="1"/>
    <col min="8964" max="8966" width="17.85546875" style="134" customWidth="1"/>
    <col min="8967" max="8967" width="14.28515625" style="134" customWidth="1"/>
    <col min="8968" max="9216" width="9.140625" style="134"/>
    <col min="9217" max="9217" width="17.85546875" style="134" customWidth="1"/>
    <col min="9218" max="9218" width="59.5703125" style="134" customWidth="1"/>
    <col min="9219" max="9219" width="19.28515625" style="134" customWidth="1"/>
    <col min="9220" max="9222" width="17.85546875" style="134" customWidth="1"/>
    <col min="9223" max="9223" width="14.28515625" style="134" customWidth="1"/>
    <col min="9224" max="9472" width="9.140625" style="134"/>
    <col min="9473" max="9473" width="17.85546875" style="134" customWidth="1"/>
    <col min="9474" max="9474" width="59.5703125" style="134" customWidth="1"/>
    <col min="9475" max="9475" width="19.28515625" style="134" customWidth="1"/>
    <col min="9476" max="9478" width="17.85546875" style="134" customWidth="1"/>
    <col min="9479" max="9479" width="14.28515625" style="134" customWidth="1"/>
    <col min="9480" max="9728" width="9.140625" style="134"/>
    <col min="9729" max="9729" width="17.85546875" style="134" customWidth="1"/>
    <col min="9730" max="9730" width="59.5703125" style="134" customWidth="1"/>
    <col min="9731" max="9731" width="19.28515625" style="134" customWidth="1"/>
    <col min="9732" max="9734" width="17.85546875" style="134" customWidth="1"/>
    <col min="9735" max="9735" width="14.28515625" style="134" customWidth="1"/>
    <col min="9736" max="9984" width="9.140625" style="134"/>
    <col min="9985" max="9985" width="17.85546875" style="134" customWidth="1"/>
    <col min="9986" max="9986" width="59.5703125" style="134" customWidth="1"/>
    <col min="9987" max="9987" width="19.28515625" style="134" customWidth="1"/>
    <col min="9988" max="9990" width="17.85546875" style="134" customWidth="1"/>
    <col min="9991" max="9991" width="14.28515625" style="134" customWidth="1"/>
    <col min="9992" max="10240" width="9.140625" style="134"/>
    <col min="10241" max="10241" width="17.85546875" style="134" customWidth="1"/>
    <col min="10242" max="10242" width="59.5703125" style="134" customWidth="1"/>
    <col min="10243" max="10243" width="19.28515625" style="134" customWidth="1"/>
    <col min="10244" max="10246" width="17.85546875" style="134" customWidth="1"/>
    <col min="10247" max="10247" width="14.28515625" style="134" customWidth="1"/>
    <col min="10248" max="10496" width="9.140625" style="134"/>
    <col min="10497" max="10497" width="17.85546875" style="134" customWidth="1"/>
    <col min="10498" max="10498" width="59.5703125" style="134" customWidth="1"/>
    <col min="10499" max="10499" width="19.28515625" style="134" customWidth="1"/>
    <col min="10500" max="10502" width="17.85546875" style="134" customWidth="1"/>
    <col min="10503" max="10503" width="14.28515625" style="134" customWidth="1"/>
    <col min="10504" max="10752" width="9.140625" style="134"/>
    <col min="10753" max="10753" width="17.85546875" style="134" customWidth="1"/>
    <col min="10754" max="10754" width="59.5703125" style="134" customWidth="1"/>
    <col min="10755" max="10755" width="19.28515625" style="134" customWidth="1"/>
    <col min="10756" max="10758" width="17.85546875" style="134" customWidth="1"/>
    <col min="10759" max="10759" width="14.28515625" style="134" customWidth="1"/>
    <col min="10760" max="11008" width="9.140625" style="134"/>
    <col min="11009" max="11009" width="17.85546875" style="134" customWidth="1"/>
    <col min="11010" max="11010" width="59.5703125" style="134" customWidth="1"/>
    <col min="11011" max="11011" width="19.28515625" style="134" customWidth="1"/>
    <col min="11012" max="11014" width="17.85546875" style="134" customWidth="1"/>
    <col min="11015" max="11015" width="14.28515625" style="134" customWidth="1"/>
    <col min="11016" max="11264" width="9.140625" style="134"/>
    <col min="11265" max="11265" width="17.85546875" style="134" customWidth="1"/>
    <col min="11266" max="11266" width="59.5703125" style="134" customWidth="1"/>
    <col min="11267" max="11267" width="19.28515625" style="134" customWidth="1"/>
    <col min="11268" max="11270" width="17.85546875" style="134" customWidth="1"/>
    <col min="11271" max="11271" width="14.28515625" style="134" customWidth="1"/>
    <col min="11272" max="11520" width="9.140625" style="134"/>
    <col min="11521" max="11521" width="17.85546875" style="134" customWidth="1"/>
    <col min="11522" max="11522" width="59.5703125" style="134" customWidth="1"/>
    <col min="11523" max="11523" width="19.28515625" style="134" customWidth="1"/>
    <col min="11524" max="11526" width="17.85546875" style="134" customWidth="1"/>
    <col min="11527" max="11527" width="14.28515625" style="134" customWidth="1"/>
    <col min="11528" max="11776" width="9.140625" style="134"/>
    <col min="11777" max="11777" width="17.85546875" style="134" customWidth="1"/>
    <col min="11778" max="11778" width="59.5703125" style="134" customWidth="1"/>
    <col min="11779" max="11779" width="19.28515625" style="134" customWidth="1"/>
    <col min="11780" max="11782" width="17.85546875" style="134" customWidth="1"/>
    <col min="11783" max="11783" width="14.28515625" style="134" customWidth="1"/>
    <col min="11784" max="12032" width="9.140625" style="134"/>
    <col min="12033" max="12033" width="17.85546875" style="134" customWidth="1"/>
    <col min="12034" max="12034" width="59.5703125" style="134" customWidth="1"/>
    <col min="12035" max="12035" width="19.28515625" style="134" customWidth="1"/>
    <col min="12036" max="12038" width="17.85546875" style="134" customWidth="1"/>
    <col min="12039" max="12039" width="14.28515625" style="134" customWidth="1"/>
    <col min="12040" max="12288" width="9.140625" style="134"/>
    <col min="12289" max="12289" width="17.85546875" style="134" customWidth="1"/>
    <col min="12290" max="12290" width="59.5703125" style="134" customWidth="1"/>
    <col min="12291" max="12291" width="19.28515625" style="134" customWidth="1"/>
    <col min="12292" max="12294" width="17.85546875" style="134" customWidth="1"/>
    <col min="12295" max="12295" width="14.28515625" style="134" customWidth="1"/>
    <col min="12296" max="12544" width="9.140625" style="134"/>
    <col min="12545" max="12545" width="17.85546875" style="134" customWidth="1"/>
    <col min="12546" max="12546" width="59.5703125" style="134" customWidth="1"/>
    <col min="12547" max="12547" width="19.28515625" style="134" customWidth="1"/>
    <col min="12548" max="12550" width="17.85546875" style="134" customWidth="1"/>
    <col min="12551" max="12551" width="14.28515625" style="134" customWidth="1"/>
    <col min="12552" max="12800" width="9.140625" style="134"/>
    <col min="12801" max="12801" width="17.85546875" style="134" customWidth="1"/>
    <col min="12802" max="12802" width="59.5703125" style="134" customWidth="1"/>
    <col min="12803" max="12803" width="19.28515625" style="134" customWidth="1"/>
    <col min="12804" max="12806" width="17.85546875" style="134" customWidth="1"/>
    <col min="12807" max="12807" width="14.28515625" style="134" customWidth="1"/>
    <col min="12808" max="13056" width="9.140625" style="134"/>
    <col min="13057" max="13057" width="17.85546875" style="134" customWidth="1"/>
    <col min="13058" max="13058" width="59.5703125" style="134" customWidth="1"/>
    <col min="13059" max="13059" width="19.28515625" style="134" customWidth="1"/>
    <col min="13060" max="13062" width="17.85546875" style="134" customWidth="1"/>
    <col min="13063" max="13063" width="14.28515625" style="134" customWidth="1"/>
    <col min="13064" max="13312" width="9.140625" style="134"/>
    <col min="13313" max="13313" width="17.85546875" style="134" customWidth="1"/>
    <col min="13314" max="13314" width="59.5703125" style="134" customWidth="1"/>
    <col min="13315" max="13315" width="19.28515625" style="134" customWidth="1"/>
    <col min="13316" max="13318" width="17.85546875" style="134" customWidth="1"/>
    <col min="13319" max="13319" width="14.28515625" style="134" customWidth="1"/>
    <col min="13320" max="13568" width="9.140625" style="134"/>
    <col min="13569" max="13569" width="17.85546875" style="134" customWidth="1"/>
    <col min="13570" max="13570" width="59.5703125" style="134" customWidth="1"/>
    <col min="13571" max="13571" width="19.28515625" style="134" customWidth="1"/>
    <col min="13572" max="13574" width="17.85546875" style="134" customWidth="1"/>
    <col min="13575" max="13575" width="14.28515625" style="134" customWidth="1"/>
    <col min="13576" max="13824" width="9.140625" style="134"/>
    <col min="13825" max="13825" width="17.85546875" style="134" customWidth="1"/>
    <col min="13826" max="13826" width="59.5703125" style="134" customWidth="1"/>
    <col min="13827" max="13827" width="19.28515625" style="134" customWidth="1"/>
    <col min="13828" max="13830" width="17.85546875" style="134" customWidth="1"/>
    <col min="13831" max="13831" width="14.28515625" style="134" customWidth="1"/>
    <col min="13832" max="14080" width="9.140625" style="134"/>
    <col min="14081" max="14081" width="17.85546875" style="134" customWidth="1"/>
    <col min="14082" max="14082" width="59.5703125" style="134" customWidth="1"/>
    <col min="14083" max="14083" width="19.28515625" style="134" customWidth="1"/>
    <col min="14084" max="14086" width="17.85546875" style="134" customWidth="1"/>
    <col min="14087" max="14087" width="14.28515625" style="134" customWidth="1"/>
    <col min="14088" max="14336" width="9.140625" style="134"/>
    <col min="14337" max="14337" width="17.85546875" style="134" customWidth="1"/>
    <col min="14338" max="14338" width="59.5703125" style="134" customWidth="1"/>
    <col min="14339" max="14339" width="19.28515625" style="134" customWidth="1"/>
    <col min="14340" max="14342" width="17.85546875" style="134" customWidth="1"/>
    <col min="14343" max="14343" width="14.28515625" style="134" customWidth="1"/>
    <col min="14344" max="14592" width="9.140625" style="134"/>
    <col min="14593" max="14593" width="17.85546875" style="134" customWidth="1"/>
    <col min="14594" max="14594" width="59.5703125" style="134" customWidth="1"/>
    <col min="14595" max="14595" width="19.28515625" style="134" customWidth="1"/>
    <col min="14596" max="14598" width="17.85546875" style="134" customWidth="1"/>
    <col min="14599" max="14599" width="14.28515625" style="134" customWidth="1"/>
    <col min="14600" max="14848" width="9.140625" style="134"/>
    <col min="14849" max="14849" width="17.85546875" style="134" customWidth="1"/>
    <col min="14850" max="14850" width="59.5703125" style="134" customWidth="1"/>
    <col min="14851" max="14851" width="19.28515625" style="134" customWidth="1"/>
    <col min="14852" max="14854" width="17.85546875" style="134" customWidth="1"/>
    <col min="14855" max="14855" width="14.28515625" style="134" customWidth="1"/>
    <col min="14856" max="15104" width="9.140625" style="134"/>
    <col min="15105" max="15105" width="17.85546875" style="134" customWidth="1"/>
    <col min="15106" max="15106" width="59.5703125" style="134" customWidth="1"/>
    <col min="15107" max="15107" width="19.28515625" style="134" customWidth="1"/>
    <col min="15108" max="15110" width="17.85546875" style="134" customWidth="1"/>
    <col min="15111" max="15111" width="14.28515625" style="134" customWidth="1"/>
    <col min="15112" max="15360" width="9.140625" style="134"/>
    <col min="15361" max="15361" width="17.85546875" style="134" customWidth="1"/>
    <col min="15362" max="15362" width="59.5703125" style="134" customWidth="1"/>
    <col min="15363" max="15363" width="19.28515625" style="134" customWidth="1"/>
    <col min="15364" max="15366" width="17.85546875" style="134" customWidth="1"/>
    <col min="15367" max="15367" width="14.28515625" style="134" customWidth="1"/>
    <col min="15368" max="15616" width="9.140625" style="134"/>
    <col min="15617" max="15617" width="17.85546875" style="134" customWidth="1"/>
    <col min="15618" max="15618" width="59.5703125" style="134" customWidth="1"/>
    <col min="15619" max="15619" width="19.28515625" style="134" customWidth="1"/>
    <col min="15620" max="15622" width="17.85546875" style="134" customWidth="1"/>
    <col min="15623" max="15623" width="14.28515625" style="134" customWidth="1"/>
    <col min="15624" max="15872" width="9.140625" style="134"/>
    <col min="15873" max="15873" width="17.85546875" style="134" customWidth="1"/>
    <col min="15874" max="15874" width="59.5703125" style="134" customWidth="1"/>
    <col min="15875" max="15875" width="19.28515625" style="134" customWidth="1"/>
    <col min="15876" max="15878" width="17.85546875" style="134" customWidth="1"/>
    <col min="15879" max="15879" width="14.28515625" style="134" customWidth="1"/>
    <col min="15880" max="16128" width="9.140625" style="134"/>
    <col min="16129" max="16129" width="17.85546875" style="134" customWidth="1"/>
    <col min="16130" max="16130" width="59.5703125" style="134" customWidth="1"/>
    <col min="16131" max="16131" width="19.28515625" style="134" customWidth="1"/>
    <col min="16132" max="16134" width="17.85546875" style="134" customWidth="1"/>
    <col min="16135" max="16135" width="14.28515625" style="134" customWidth="1"/>
    <col min="16136" max="16384" width="9.140625" style="134"/>
  </cols>
  <sheetData>
    <row r="1" spans="1:8" s="104" customFormat="1" ht="24.95" customHeight="1" x14ac:dyDescent="0.2">
      <c r="A1" s="102"/>
      <c r="B1" s="992"/>
      <c r="C1" s="992"/>
      <c r="D1" s="992"/>
      <c r="E1" s="992"/>
      <c r="F1" s="197"/>
    </row>
    <row r="2" spans="1:8" s="104" customFormat="1" ht="44.25" customHeight="1" x14ac:dyDescent="0.2">
      <c r="A2" s="105"/>
      <c r="B2" s="992"/>
      <c r="C2" s="992"/>
      <c r="D2" s="992"/>
      <c r="E2" s="992"/>
      <c r="F2" s="198"/>
    </row>
    <row r="3" spans="1:8" s="22" customFormat="1" ht="15.75" customHeight="1" x14ac:dyDescent="0.2">
      <c r="A3" s="1049" t="s">
        <v>877</v>
      </c>
      <c r="B3" s="1049"/>
      <c r="C3" s="1049"/>
      <c r="D3" s="1049"/>
      <c r="E3" s="1049"/>
      <c r="F3" s="1049"/>
      <c r="H3" s="370">
        <v>0.8</v>
      </c>
    </row>
    <row r="4" spans="1:8" s="22" customFormat="1" ht="12.75" x14ac:dyDescent="0.2">
      <c r="A4" s="415" t="str">
        <f>[2]Sintetico!$A$8</f>
        <v>Instituto Federal de Brasília</v>
      </c>
      <c r="B4" s="404"/>
      <c r="C4" s="415"/>
      <c r="D4" s="416"/>
      <c r="E4" s="417"/>
      <c r="F4" s="417"/>
      <c r="H4" s="370">
        <v>0.95</v>
      </c>
    </row>
    <row r="5" spans="1:8" s="22" customFormat="1" ht="12.75" x14ac:dyDescent="0.2">
      <c r="A5" s="417" t="s">
        <v>2494</v>
      </c>
      <c r="B5" s="404"/>
      <c r="C5" s="415"/>
      <c r="D5" s="417"/>
      <c r="E5" s="417"/>
      <c r="F5" s="417"/>
      <c r="H5" s="370">
        <v>1</v>
      </c>
    </row>
    <row r="6" spans="1:8" s="22" customFormat="1" ht="12.75" x14ac:dyDescent="0.2">
      <c r="A6" s="415" t="e">
        <f>#REF!</f>
        <v>#REF!</v>
      </c>
      <c r="B6" s="404"/>
      <c r="C6" s="415"/>
      <c r="D6" s="418"/>
      <c r="E6" s="418"/>
      <c r="F6" s="418"/>
    </row>
    <row r="7" spans="1:8" s="22" customFormat="1" ht="15" customHeight="1" x14ac:dyDescent="0.2">
      <c r="A7" s="419"/>
      <c r="B7" s="419"/>
      <c r="C7" s="420"/>
      <c r="D7" s="420"/>
      <c r="E7" s="420"/>
      <c r="F7" s="420"/>
    </row>
    <row r="8" spans="1:8" s="22" customFormat="1" ht="15" customHeight="1" x14ac:dyDescent="0.2">
      <c r="B8" s="518" t="s">
        <v>767</v>
      </c>
      <c r="C8" s="123"/>
      <c r="D8" s="123"/>
      <c r="E8" s="123"/>
      <c r="F8" s="123"/>
    </row>
    <row r="9" spans="1:8" s="22" customFormat="1" ht="12.75" customHeight="1" x14ac:dyDescent="0.2">
      <c r="A9" s="1050" t="s">
        <v>365</v>
      </c>
      <c r="B9" s="1052" t="s">
        <v>262</v>
      </c>
      <c r="C9" s="1054" t="s">
        <v>648</v>
      </c>
      <c r="D9" s="1054" t="s">
        <v>371</v>
      </c>
      <c r="E9" s="1056" t="s">
        <v>649</v>
      </c>
      <c r="F9" s="1056" t="s">
        <v>650</v>
      </c>
    </row>
    <row r="10" spans="1:8" s="22" customFormat="1" ht="15" x14ac:dyDescent="0.25">
      <c r="A10" s="1051"/>
      <c r="B10" s="1053"/>
      <c r="C10" s="1055"/>
      <c r="D10" s="1055"/>
      <c r="E10" s="1057"/>
      <c r="F10" s="1057"/>
      <c r="G10" s="125"/>
    </row>
    <row r="11" spans="1:8" s="131" customFormat="1" ht="15" x14ac:dyDescent="0.2">
      <c r="A11" s="126">
        <f>Resumo!A18</f>
        <v>7</v>
      </c>
      <c r="B11" s="132" t="str">
        <f>Resumo!B18</f>
        <v>SUPERESTRUTURA</v>
      </c>
      <c r="C11" s="127">
        <f>Resumo!G18</f>
        <v>0</v>
      </c>
      <c r="D11" s="128" t="e">
        <f t="shared" ref="D11:D40" si="0">C11/($C$42)</f>
        <v>#DIV/0!</v>
      </c>
      <c r="E11" s="371" t="e">
        <f t="shared" ref="E11:E18" si="1">E10+D11</f>
        <v>#DIV/0!</v>
      </c>
      <c r="F11" s="129" t="e">
        <f t="shared" ref="F11:F40" si="2">IF(E11&lt;=$H$3,"A",IF(E11&lt;=$H$4,"B","C"))</f>
        <v>#DIV/0!</v>
      </c>
      <c r="G11" s="368"/>
      <c r="H11" s="369"/>
    </row>
    <row r="12" spans="1:8" s="131" customFormat="1" ht="15" x14ac:dyDescent="0.2">
      <c r="A12" s="126">
        <f>Resumo!A17</f>
        <v>6</v>
      </c>
      <c r="B12" s="132" t="str">
        <f>Resumo!B17</f>
        <v>FUNDAÇÕES E INFRAESTRUTURA</v>
      </c>
      <c r="C12" s="127">
        <f>Resumo!G17</f>
        <v>0</v>
      </c>
      <c r="D12" s="128" t="e">
        <f t="shared" si="0"/>
        <v>#DIV/0!</v>
      </c>
      <c r="E12" s="371" t="e">
        <f t="shared" si="1"/>
        <v>#DIV/0!</v>
      </c>
      <c r="F12" s="129" t="e">
        <f t="shared" si="2"/>
        <v>#DIV/0!</v>
      </c>
      <c r="G12" s="368"/>
      <c r="H12" s="369"/>
    </row>
    <row r="13" spans="1:8" ht="15" x14ac:dyDescent="0.2">
      <c r="A13" s="126">
        <f>Resumo!A14</f>
        <v>3</v>
      </c>
      <c r="B13" s="132" t="str">
        <f>Resumo!B14</f>
        <v>ADMINISTRAÇÃO LOCAL</v>
      </c>
      <c r="C13" s="127">
        <f>Resumo!G14</f>
        <v>0</v>
      </c>
      <c r="D13" s="128" t="e">
        <f t="shared" si="0"/>
        <v>#DIV/0!</v>
      </c>
      <c r="E13" s="371" t="e">
        <f t="shared" si="1"/>
        <v>#DIV/0!</v>
      </c>
      <c r="F13" s="129" t="e">
        <f t="shared" si="2"/>
        <v>#DIV/0!</v>
      </c>
      <c r="G13" s="368"/>
      <c r="H13" s="369"/>
    </row>
    <row r="14" spans="1:8" ht="15" x14ac:dyDescent="0.2">
      <c r="A14" s="126">
        <f>Resumo!A23</f>
        <v>12</v>
      </c>
      <c r="B14" s="132" t="str">
        <f>Resumo!B23</f>
        <v>REVESTIMENTO</v>
      </c>
      <c r="C14" s="127">
        <f>Resumo!G23</f>
        <v>0</v>
      </c>
      <c r="D14" s="128" t="e">
        <f t="shared" si="0"/>
        <v>#DIV/0!</v>
      </c>
      <c r="E14" s="371" t="e">
        <f t="shared" si="1"/>
        <v>#DIV/0!</v>
      </c>
      <c r="F14" s="129" t="e">
        <f t="shared" si="2"/>
        <v>#DIV/0!</v>
      </c>
      <c r="G14" s="368"/>
      <c r="H14" s="369"/>
    </row>
    <row r="15" spans="1:8" ht="15" x14ac:dyDescent="0.2">
      <c r="A15" s="126">
        <f>Resumo!A13</f>
        <v>2</v>
      </c>
      <c r="B15" s="132" t="str">
        <f>Resumo!B13</f>
        <v>PROJETOS</v>
      </c>
      <c r="C15" s="127">
        <f>Resumo!G13</f>
        <v>0</v>
      </c>
      <c r="D15" s="128" t="e">
        <f t="shared" si="0"/>
        <v>#DIV/0!</v>
      </c>
      <c r="E15" s="371" t="e">
        <f t="shared" si="1"/>
        <v>#DIV/0!</v>
      </c>
      <c r="F15" s="129" t="e">
        <f t="shared" si="2"/>
        <v>#DIV/0!</v>
      </c>
      <c r="G15" s="368"/>
      <c r="H15" s="369"/>
    </row>
    <row r="16" spans="1:8" ht="15" x14ac:dyDescent="0.2">
      <c r="A16" s="126">
        <f>Resumo!A24</f>
        <v>13</v>
      </c>
      <c r="B16" s="132" t="str">
        <f>Resumo!B24</f>
        <v>PAVIMENTAÇÃO</v>
      </c>
      <c r="C16" s="127">
        <f>Resumo!G24</f>
        <v>0</v>
      </c>
      <c r="D16" s="128" t="e">
        <f t="shared" si="0"/>
        <v>#DIV/0!</v>
      </c>
      <c r="E16" s="371" t="e">
        <f t="shared" si="1"/>
        <v>#DIV/0!</v>
      </c>
      <c r="F16" s="129" t="e">
        <f t="shared" si="2"/>
        <v>#DIV/0!</v>
      </c>
      <c r="G16" s="368"/>
      <c r="H16" s="369"/>
    </row>
    <row r="17" spans="1:8" ht="15" x14ac:dyDescent="0.2">
      <c r="A17" s="126">
        <f>Resumo!A20</f>
        <v>9</v>
      </c>
      <c r="B17" s="132" t="str">
        <f>Resumo!B20</f>
        <v>ALVENARIAS, VEDAÇÕES E DIVISÓRIAS</v>
      </c>
      <c r="C17" s="127">
        <f>Resumo!G20</f>
        <v>0</v>
      </c>
      <c r="D17" s="128" t="e">
        <f t="shared" si="0"/>
        <v>#DIV/0!</v>
      </c>
      <c r="E17" s="371" t="e">
        <f t="shared" si="1"/>
        <v>#DIV/0!</v>
      </c>
      <c r="F17" s="129" t="e">
        <f t="shared" si="2"/>
        <v>#DIV/0!</v>
      </c>
      <c r="G17" s="368"/>
      <c r="H17" s="369"/>
    </row>
    <row r="18" spans="1:8" ht="15" x14ac:dyDescent="0.2">
      <c r="A18" s="126">
        <f>Resumo!A21</f>
        <v>10</v>
      </c>
      <c r="B18" s="132" t="str">
        <f>Resumo!B21</f>
        <v>ESQUADRIAS</v>
      </c>
      <c r="C18" s="127">
        <f>Resumo!G21</f>
        <v>0</v>
      </c>
      <c r="D18" s="128" t="e">
        <f t="shared" si="0"/>
        <v>#DIV/0!</v>
      </c>
      <c r="E18" s="371" t="e">
        <f t="shared" si="1"/>
        <v>#DIV/0!</v>
      </c>
      <c r="F18" s="129" t="e">
        <f t="shared" si="2"/>
        <v>#DIV/0!</v>
      </c>
      <c r="G18" s="368"/>
      <c r="H18" s="369"/>
    </row>
    <row r="19" spans="1:8" ht="15" x14ac:dyDescent="0.2">
      <c r="A19" s="126">
        <f>Resumo!A22</f>
        <v>11</v>
      </c>
      <c r="B19" s="132" t="str">
        <f>Resumo!B22</f>
        <v>COBERTURA E PROTEÇÕES</v>
      </c>
      <c r="C19" s="127">
        <f>Resumo!G22</f>
        <v>0</v>
      </c>
      <c r="D19" s="128" t="e">
        <f t="shared" si="0"/>
        <v>#DIV/0!</v>
      </c>
      <c r="E19" s="371" t="e">
        <f>E17+D19</f>
        <v>#DIV/0!</v>
      </c>
      <c r="F19" s="129" t="e">
        <f t="shared" si="2"/>
        <v>#DIV/0!</v>
      </c>
      <c r="G19" s="368"/>
      <c r="H19" s="369"/>
    </row>
    <row r="20" spans="1:8" ht="15" x14ac:dyDescent="0.2">
      <c r="A20" s="126">
        <f>Resumo!A15</f>
        <v>4</v>
      </c>
      <c r="B20" s="132" t="str">
        <f>Resumo!B15</f>
        <v>SERVIÇOS PRELIMINARES/TÉCNICOS</v>
      </c>
      <c r="C20" s="127">
        <f>Resumo!G15</f>
        <v>0</v>
      </c>
      <c r="D20" s="128" t="e">
        <f t="shared" si="0"/>
        <v>#DIV/0!</v>
      </c>
      <c r="E20" s="371" t="e">
        <f t="shared" ref="E20:E40" si="3">E19+D20</f>
        <v>#DIV/0!</v>
      </c>
      <c r="F20" s="129" t="e">
        <f t="shared" si="2"/>
        <v>#DIV/0!</v>
      </c>
      <c r="G20" s="368"/>
      <c r="H20" s="369"/>
    </row>
    <row r="21" spans="1:8" ht="15" x14ac:dyDescent="0.2">
      <c r="A21" s="126">
        <f>Resumo!A31</f>
        <v>20</v>
      </c>
      <c r="B21" s="132" t="str">
        <f>Resumo!B31</f>
        <v>IMPLANTAÇÃO, PASSEIOS  E PAISAGISMO</v>
      </c>
      <c r="C21" s="127">
        <f>Resumo!G31</f>
        <v>0</v>
      </c>
      <c r="D21" s="128" t="e">
        <f t="shared" si="0"/>
        <v>#DIV/0!</v>
      </c>
      <c r="E21" s="371" t="e">
        <f t="shared" si="3"/>
        <v>#DIV/0!</v>
      </c>
      <c r="F21" s="129" t="e">
        <f t="shared" si="2"/>
        <v>#DIV/0!</v>
      </c>
      <c r="G21" s="368"/>
      <c r="H21" s="369"/>
    </row>
    <row r="22" spans="1:8" ht="15" x14ac:dyDescent="0.2">
      <c r="A22" s="126">
        <f>Resumo!A26</f>
        <v>15</v>
      </c>
      <c r="B22" s="132" t="str">
        <f>Resumo!B26</f>
        <v>PINTURA</v>
      </c>
      <c r="C22" s="127">
        <f>Resumo!G26</f>
        <v>0</v>
      </c>
      <c r="D22" s="128" t="e">
        <f t="shared" si="0"/>
        <v>#DIV/0!</v>
      </c>
      <c r="E22" s="371" t="e">
        <f t="shared" si="3"/>
        <v>#DIV/0!</v>
      </c>
      <c r="F22" s="129" t="e">
        <f t="shared" si="2"/>
        <v>#DIV/0!</v>
      </c>
      <c r="G22" s="368"/>
      <c r="H22" s="369"/>
    </row>
    <row r="23" spans="1:8" ht="15" x14ac:dyDescent="0.2">
      <c r="A23" s="126">
        <f>Resumo!A33</f>
        <v>22</v>
      </c>
      <c r="B23" s="132" t="str">
        <f>Resumo!B33</f>
        <v>IMPLANTAÇÃO - INSTALAÇÕES ELÉTRICAS -  REDES PRIMÁRIAS</v>
      </c>
      <c r="C23" s="127">
        <f>Resumo!G33</f>
        <v>0</v>
      </c>
      <c r="D23" s="128" t="e">
        <f t="shared" si="0"/>
        <v>#DIV/0!</v>
      </c>
      <c r="E23" s="371" t="e">
        <f t="shared" si="3"/>
        <v>#DIV/0!</v>
      </c>
      <c r="F23" s="129" t="e">
        <f t="shared" si="2"/>
        <v>#DIV/0!</v>
      </c>
      <c r="G23" s="368"/>
      <c r="H23" s="369"/>
    </row>
    <row r="24" spans="1:8" ht="15" x14ac:dyDescent="0.2">
      <c r="A24" s="126" t="str">
        <f>Resumo!A39</f>
        <v>28.0</v>
      </c>
      <c r="B24" s="132" t="str">
        <f>Resumo!B39</f>
        <v>EQUIPAMENTOS BLOCO LABORATÓRIOS</v>
      </c>
      <c r="C24" s="127">
        <f>Resumo!G39</f>
        <v>0</v>
      </c>
      <c r="D24" s="128" t="e">
        <f t="shared" si="0"/>
        <v>#DIV/0!</v>
      </c>
      <c r="E24" s="371" t="e">
        <f t="shared" si="3"/>
        <v>#DIV/0!</v>
      </c>
      <c r="F24" s="129" t="e">
        <f t="shared" si="2"/>
        <v>#DIV/0!</v>
      </c>
      <c r="G24" s="368"/>
      <c r="H24" s="369"/>
    </row>
    <row r="25" spans="1:8" ht="15" x14ac:dyDescent="0.2">
      <c r="A25" s="126">
        <f>Resumo!A25</f>
        <v>14</v>
      </c>
      <c r="B25" s="132" t="str">
        <f>Resumo!B25</f>
        <v>FORRO</v>
      </c>
      <c r="C25" s="127">
        <f>Resumo!G25</f>
        <v>0</v>
      </c>
      <c r="D25" s="128" t="e">
        <f t="shared" si="0"/>
        <v>#DIV/0!</v>
      </c>
      <c r="E25" s="371" t="e">
        <f t="shared" si="3"/>
        <v>#DIV/0!</v>
      </c>
      <c r="F25" s="129" t="e">
        <f t="shared" si="2"/>
        <v>#DIV/0!</v>
      </c>
      <c r="G25" s="368"/>
      <c r="H25" s="369"/>
    </row>
    <row r="26" spans="1:8" ht="15" x14ac:dyDescent="0.2">
      <c r="A26" s="126">
        <f>Resumo!A19</f>
        <v>8</v>
      </c>
      <c r="B26" s="132" t="str">
        <f>Resumo!B19</f>
        <v>IMPERMEABILIZAÇÕES, ISOLAÇÃO TÉRMICA E ACÚSTICA</v>
      </c>
      <c r="C26" s="127">
        <f>Resumo!G19</f>
        <v>0</v>
      </c>
      <c r="D26" s="128" t="e">
        <f t="shared" si="0"/>
        <v>#DIV/0!</v>
      </c>
      <c r="E26" s="371" t="e">
        <f t="shared" si="3"/>
        <v>#DIV/0!</v>
      </c>
      <c r="F26" s="129" t="e">
        <f t="shared" si="2"/>
        <v>#DIV/0!</v>
      </c>
      <c r="G26" s="368"/>
      <c r="H26" s="369"/>
    </row>
    <row r="27" spans="1:8" ht="15" x14ac:dyDescent="0.2">
      <c r="A27" s="126" t="str">
        <f>Resumo!A35</f>
        <v>24.</v>
      </c>
      <c r="B27" s="132" t="str">
        <f>Resumo!B35</f>
        <v>INSTALAÇÕES ELETRICAS - BLOCO LABORATÓRIOS</v>
      </c>
      <c r="C27" s="127">
        <f>Resumo!G35</f>
        <v>0</v>
      </c>
      <c r="D27" s="128" t="e">
        <f t="shared" si="0"/>
        <v>#DIV/0!</v>
      </c>
      <c r="E27" s="371" t="e">
        <f t="shared" si="3"/>
        <v>#DIV/0!</v>
      </c>
      <c r="F27" s="129" t="e">
        <f t="shared" si="2"/>
        <v>#DIV/0!</v>
      </c>
      <c r="G27" s="368"/>
      <c r="H27" s="369"/>
    </row>
    <row r="28" spans="1:8" ht="15" x14ac:dyDescent="0.2">
      <c r="A28" s="126">
        <f>Resumo!A30</f>
        <v>19</v>
      </c>
      <c r="B28" s="132" t="str">
        <f>Resumo!B30</f>
        <v>LOUÇAS, BANCADAS,  METAIS E ACESSÓRIOS</v>
      </c>
      <c r="C28" s="127">
        <f>Resumo!G30</f>
        <v>0</v>
      </c>
      <c r="D28" s="128" t="e">
        <f t="shared" si="0"/>
        <v>#DIV/0!</v>
      </c>
      <c r="E28" s="371" t="e">
        <f t="shared" si="3"/>
        <v>#DIV/0!</v>
      </c>
      <c r="F28" s="129" t="e">
        <f t="shared" si="2"/>
        <v>#DIV/0!</v>
      </c>
      <c r="G28" s="368"/>
      <c r="H28" s="369"/>
    </row>
    <row r="29" spans="1:8" ht="15" x14ac:dyDescent="0.2">
      <c r="A29" s="126">
        <f>Resumo!A16</f>
        <v>5</v>
      </c>
      <c r="B29" s="132" t="str">
        <f>Resumo!B16</f>
        <v>MOVIMENTO DE TERRA E LOCAÇÃO DA OBRA</v>
      </c>
      <c r="C29" s="127">
        <f>Resumo!G16</f>
        <v>0</v>
      </c>
      <c r="D29" s="128" t="e">
        <f t="shared" si="0"/>
        <v>#DIV/0!</v>
      </c>
      <c r="E29" s="371" t="e">
        <f t="shared" si="3"/>
        <v>#DIV/0!</v>
      </c>
      <c r="F29" s="129" t="e">
        <f t="shared" si="2"/>
        <v>#DIV/0!</v>
      </c>
      <c r="G29" s="368"/>
      <c r="H29" s="369"/>
    </row>
    <row r="30" spans="1:8" ht="15" x14ac:dyDescent="0.2">
      <c r="A30" s="126">
        <f>Resumo!A28</f>
        <v>17</v>
      </c>
      <c r="B30" s="132" t="str">
        <f>Resumo!B28</f>
        <v>INSTALAÇÕES HIDROSSANITÁRIAS</v>
      </c>
      <c r="C30" s="127">
        <f>Resumo!G28</f>
        <v>0</v>
      </c>
      <c r="D30" s="128" t="e">
        <f t="shared" si="0"/>
        <v>#DIV/0!</v>
      </c>
      <c r="E30" s="371" t="e">
        <f t="shared" si="3"/>
        <v>#DIV/0!</v>
      </c>
      <c r="F30" s="129" t="e">
        <f t="shared" si="2"/>
        <v>#DIV/0!</v>
      </c>
      <c r="G30" s="368"/>
      <c r="H30" s="369"/>
    </row>
    <row r="31" spans="1:8" ht="15" x14ac:dyDescent="0.2">
      <c r="A31" s="126">
        <f>Resumo!A32</f>
        <v>21</v>
      </c>
      <c r="B31" s="132" t="str">
        <f>Resumo!B32</f>
        <v>EQUIPAMENTOS</v>
      </c>
      <c r="C31" s="127">
        <f>Resumo!G32</f>
        <v>0</v>
      </c>
      <c r="D31" s="128" t="e">
        <f t="shared" si="0"/>
        <v>#DIV/0!</v>
      </c>
      <c r="E31" s="371" t="e">
        <f t="shared" si="3"/>
        <v>#DIV/0!</v>
      </c>
      <c r="F31" s="129" t="e">
        <f t="shared" si="2"/>
        <v>#DIV/0!</v>
      </c>
      <c r="G31" s="368"/>
      <c r="H31" s="369"/>
    </row>
    <row r="32" spans="1:8" ht="15" x14ac:dyDescent="0.2">
      <c r="A32" s="126">
        <f>Resumo!A34</f>
        <v>23</v>
      </c>
      <c r="B32" s="132" t="str">
        <f>Resumo!B34</f>
        <v>INFRAESTRUTURA INTERNA - INSTALAÇÕES ELÉTRICAS - BLOCO LABORATÓRIOS</v>
      </c>
      <c r="C32" s="127">
        <f>Resumo!G34</f>
        <v>0</v>
      </c>
      <c r="D32" s="128" t="e">
        <f t="shared" si="0"/>
        <v>#DIV/0!</v>
      </c>
      <c r="E32" s="371" t="e">
        <f t="shared" si="3"/>
        <v>#DIV/0!</v>
      </c>
      <c r="F32" s="129" t="e">
        <f t="shared" si="2"/>
        <v>#DIV/0!</v>
      </c>
      <c r="G32" s="368"/>
      <c r="H32" s="369"/>
    </row>
    <row r="33" spans="1:8" ht="15" x14ac:dyDescent="0.2">
      <c r="A33" s="126">
        <f>Resumo!A29</f>
        <v>18</v>
      </c>
      <c r="B33" s="132" t="str">
        <f>Resumo!B29</f>
        <v>INSTALAÇÕES DE COMBATE A INCÊNDIO</v>
      </c>
      <c r="C33" s="127">
        <f>Resumo!G29</f>
        <v>0</v>
      </c>
      <c r="D33" s="128" t="e">
        <f t="shared" si="0"/>
        <v>#DIV/0!</v>
      </c>
      <c r="E33" s="371" t="e">
        <f t="shared" si="3"/>
        <v>#DIV/0!</v>
      </c>
      <c r="F33" s="129" t="e">
        <f t="shared" si="2"/>
        <v>#DIV/0!</v>
      </c>
      <c r="G33" s="368"/>
      <c r="H33" s="369"/>
    </row>
    <row r="34" spans="1:8" ht="15" x14ac:dyDescent="0.2">
      <c r="A34" s="126">
        <f>Resumo!A41</f>
        <v>25</v>
      </c>
      <c r="B34" s="132" t="str">
        <f>Resumo!B41</f>
        <v xml:space="preserve"> SERVIÇOS COMPLEMENTARES E  FINAIS  </v>
      </c>
      <c r="C34" s="127">
        <f>Resumo!G41</f>
        <v>0</v>
      </c>
      <c r="D34" s="128" t="e">
        <f t="shared" si="0"/>
        <v>#DIV/0!</v>
      </c>
      <c r="E34" s="371" t="e">
        <f t="shared" si="3"/>
        <v>#DIV/0!</v>
      </c>
      <c r="F34" s="129" t="e">
        <f t="shared" si="2"/>
        <v>#DIV/0!</v>
      </c>
      <c r="G34" s="368"/>
      <c r="H34" s="369"/>
    </row>
    <row r="35" spans="1:8" ht="15" x14ac:dyDescent="0.2">
      <c r="A35" s="126">
        <f>Resumo!A12</f>
        <v>1</v>
      </c>
      <c r="B35" s="132" t="str">
        <f>Resumo!B12</f>
        <v>SERVIÇOS TÉCNICOS</v>
      </c>
      <c r="C35" s="127">
        <f>Resumo!G12</f>
        <v>0</v>
      </c>
      <c r="D35" s="128" t="e">
        <f t="shared" si="0"/>
        <v>#DIV/0!</v>
      </c>
      <c r="E35" s="371" t="e">
        <f t="shared" si="3"/>
        <v>#DIV/0!</v>
      </c>
      <c r="F35" s="129" t="e">
        <f t="shared" si="2"/>
        <v>#DIV/0!</v>
      </c>
      <c r="G35" s="368"/>
      <c r="H35" s="369"/>
    </row>
    <row r="36" spans="1:8" ht="15" x14ac:dyDescent="0.2">
      <c r="A36" s="126" t="str">
        <f>Resumo!A36</f>
        <v>25.</v>
      </c>
      <c r="B36" s="132" t="str">
        <f>Resumo!B36</f>
        <v>INSTALAÇÕES MECÂNICAS DO SISTEMA DE AR CONDICIONADO - BLOCO LABORATÓRIOS</v>
      </c>
      <c r="C36" s="127">
        <f>Resumo!G36</f>
        <v>0</v>
      </c>
      <c r="D36" s="128" t="e">
        <f t="shared" si="0"/>
        <v>#DIV/0!</v>
      </c>
      <c r="E36" s="371" t="e">
        <f t="shared" si="3"/>
        <v>#DIV/0!</v>
      </c>
      <c r="F36" s="129" t="e">
        <f t="shared" si="2"/>
        <v>#DIV/0!</v>
      </c>
      <c r="G36" s="368"/>
      <c r="H36" s="369"/>
    </row>
    <row r="37" spans="1:8" ht="15" x14ac:dyDescent="0.2">
      <c r="A37" s="126">
        <f>Resumo!A27</f>
        <v>16</v>
      </c>
      <c r="B37" s="132" t="str">
        <f>Resumo!B27</f>
        <v>VIDROS</v>
      </c>
      <c r="C37" s="127">
        <f>Resumo!G27</f>
        <v>0</v>
      </c>
      <c r="D37" s="128" t="e">
        <f t="shared" si="0"/>
        <v>#DIV/0!</v>
      </c>
      <c r="E37" s="371" t="e">
        <f t="shared" si="3"/>
        <v>#DIV/0!</v>
      </c>
      <c r="F37" s="129" t="e">
        <f t="shared" si="2"/>
        <v>#DIV/0!</v>
      </c>
      <c r="G37" s="368"/>
      <c r="H37" s="369"/>
    </row>
    <row r="38" spans="1:8" ht="15" x14ac:dyDescent="0.2">
      <c r="A38" s="126">
        <f>Resumo!A40</f>
        <v>24</v>
      </c>
      <c r="B38" s="132" t="str">
        <f>Resumo!B40</f>
        <v xml:space="preserve">ACESSIBILIDADE  </v>
      </c>
      <c r="C38" s="127">
        <f>Resumo!G40</f>
        <v>0</v>
      </c>
      <c r="D38" s="128" t="e">
        <f t="shared" si="0"/>
        <v>#DIV/0!</v>
      </c>
      <c r="E38" s="371" t="e">
        <f t="shared" si="3"/>
        <v>#DIV/0!</v>
      </c>
      <c r="F38" s="129" t="e">
        <f t="shared" si="2"/>
        <v>#DIV/0!</v>
      </c>
      <c r="G38" s="368"/>
      <c r="H38" s="369"/>
    </row>
    <row r="39" spans="1:8" ht="15" x14ac:dyDescent="0.2">
      <c r="A39" s="126" t="str">
        <f>Resumo!A37</f>
        <v>26.0</v>
      </c>
      <c r="B39" s="132" t="str">
        <f>Resumo!B37</f>
        <v>INSTALAÇÕES DE SPDA E ATERRAMENTO - BLOCO LABORATÓRIOS</v>
      </c>
      <c r="C39" s="127">
        <f>Resumo!G37</f>
        <v>0</v>
      </c>
      <c r="D39" s="128" t="e">
        <f t="shared" si="0"/>
        <v>#DIV/0!</v>
      </c>
      <c r="E39" s="371" t="e">
        <f t="shared" si="3"/>
        <v>#DIV/0!</v>
      </c>
      <c r="F39" s="129" t="e">
        <f t="shared" si="2"/>
        <v>#DIV/0!</v>
      </c>
      <c r="G39" s="368"/>
      <c r="H39" s="369"/>
    </row>
    <row r="40" spans="1:8" ht="15" x14ac:dyDescent="0.2">
      <c r="A40" s="126" t="str">
        <f>Resumo!A38</f>
        <v>27.0</v>
      </c>
      <c r="B40" s="132" t="str">
        <f>Resumo!B38</f>
        <v>CABEAMENTO LÓGICO ESTRUTURADO - BLOCO LABORATÓRIOS</v>
      </c>
      <c r="C40" s="127">
        <f>Resumo!G38</f>
        <v>0</v>
      </c>
      <c r="D40" s="128" t="e">
        <f t="shared" si="0"/>
        <v>#DIV/0!</v>
      </c>
      <c r="E40" s="371" t="e">
        <f t="shared" si="3"/>
        <v>#DIV/0!</v>
      </c>
      <c r="F40" s="129" t="e">
        <f t="shared" si="2"/>
        <v>#DIV/0!</v>
      </c>
      <c r="G40" s="368"/>
      <c r="H40" s="369"/>
    </row>
    <row r="41" spans="1:8" ht="15" x14ac:dyDescent="0.2">
      <c r="A41" s="524"/>
      <c r="B41" s="525"/>
      <c r="C41" s="526"/>
      <c r="D41" s="527"/>
      <c r="E41" s="528"/>
      <c r="F41" s="529"/>
      <c r="G41" s="368"/>
      <c r="H41" s="369"/>
    </row>
    <row r="42" spans="1:8" ht="31.5" customHeight="1" x14ac:dyDescent="0.2">
      <c r="A42" s="373"/>
      <c r="B42" s="374" t="s">
        <v>453</v>
      </c>
      <c r="C42" s="372">
        <f>SUM(C11:C40)</f>
        <v>0</v>
      </c>
      <c r="D42" s="133"/>
      <c r="E42" s="530"/>
      <c r="F42" s="530"/>
    </row>
    <row r="43" spans="1:8" x14ac:dyDescent="0.2">
      <c r="A43" s="311"/>
      <c r="B43" s="312"/>
      <c r="C43" s="313"/>
      <c r="D43" s="313"/>
      <c r="E43" s="314"/>
      <c r="F43" s="314"/>
    </row>
    <row r="44" spans="1:8" ht="15" x14ac:dyDescent="0.25">
      <c r="E44" s="149"/>
      <c r="F44" s="149"/>
      <c r="G44" s="151"/>
    </row>
    <row r="45" spans="1:8" x14ac:dyDescent="0.2">
      <c r="B45" s="332"/>
    </row>
    <row r="102" spans="1:7" s="153" customFormat="1" x14ac:dyDescent="0.2">
      <c r="A102" s="147"/>
      <c r="B102" s="134"/>
      <c r="C102" s="148"/>
      <c r="D102" s="148"/>
      <c r="E102" s="152">
        <v>185</v>
      </c>
      <c r="F102" s="152"/>
      <c r="G102" s="134"/>
    </row>
    <row r="104" spans="1:7" s="153" customFormat="1" x14ac:dyDescent="0.2">
      <c r="A104" s="154"/>
      <c r="B104" s="134"/>
      <c r="C104" s="148"/>
      <c r="D104" s="148"/>
      <c r="E104" s="152"/>
      <c r="F104" s="152"/>
      <c r="G104" s="134"/>
    </row>
    <row r="107" spans="1:7" s="153" customFormat="1" x14ac:dyDescent="0.2">
      <c r="A107" s="154"/>
      <c r="B107" s="134"/>
      <c r="C107" s="148"/>
      <c r="D107" s="148"/>
      <c r="E107" s="152"/>
      <c r="F107" s="152"/>
      <c r="G107" s="134"/>
    </row>
    <row r="211" spans="1:7" s="153" customFormat="1" x14ac:dyDescent="0.2">
      <c r="A211" s="147"/>
      <c r="B211" s="134"/>
      <c r="C211" s="155" t="s">
        <v>30</v>
      </c>
      <c r="D211" s="148"/>
      <c r="E211" s="152"/>
      <c r="F211" s="152"/>
      <c r="G211" s="134"/>
    </row>
    <row r="212" spans="1:7" s="153" customFormat="1" x14ac:dyDescent="0.2">
      <c r="A212" s="147"/>
      <c r="B212" s="134"/>
      <c r="C212" s="148"/>
      <c r="D212" s="148"/>
      <c r="E212" s="152">
        <v>1</v>
      </c>
      <c r="F212" s="152"/>
      <c r="G212" s="134"/>
    </row>
    <row r="214" spans="1:7" s="153" customFormat="1" x14ac:dyDescent="0.2">
      <c r="A214" s="147"/>
      <c r="B214" s="134"/>
      <c r="C214" s="148"/>
      <c r="D214" s="148"/>
      <c r="E214" s="152">
        <v>0.6</v>
      </c>
      <c r="F214" s="152"/>
      <c r="G214" s="134"/>
    </row>
    <row r="242" spans="1:7" s="153" customFormat="1" x14ac:dyDescent="0.2">
      <c r="A242" s="147"/>
      <c r="B242" s="134"/>
      <c r="C242" s="148"/>
      <c r="D242" s="148"/>
      <c r="E242" s="152">
        <v>12</v>
      </c>
      <c r="F242" s="152"/>
      <c r="G242" s="134"/>
    </row>
    <row r="243" spans="1:7" s="153" customFormat="1" x14ac:dyDescent="0.2">
      <c r="A243" s="147"/>
      <c r="B243" s="134"/>
      <c r="C243" s="148"/>
      <c r="D243" s="148"/>
      <c r="E243" s="152">
        <v>1.55</v>
      </c>
      <c r="F243" s="152"/>
      <c r="G243" s="134"/>
    </row>
    <row r="244" spans="1:7" s="153" customFormat="1" x14ac:dyDescent="0.2">
      <c r="A244" s="147"/>
      <c r="B244" s="134"/>
      <c r="C244" s="148"/>
      <c r="D244" s="148"/>
      <c r="E244" s="152">
        <v>17.2</v>
      </c>
      <c r="F244" s="152"/>
      <c r="G244" s="134"/>
    </row>
    <row r="246" spans="1:7" x14ac:dyDescent="0.2">
      <c r="E246" s="152">
        <v>1</v>
      </c>
    </row>
    <row r="247" spans="1:7" x14ac:dyDescent="0.2">
      <c r="E247" s="152">
        <v>1</v>
      </c>
    </row>
    <row r="248" spans="1:7" x14ac:dyDescent="0.2">
      <c r="G248" s="134" t="e">
        <f>ROUND(E248*#REF!,2)</f>
        <v>#REF!</v>
      </c>
    </row>
    <row r="249" spans="1:7" x14ac:dyDescent="0.2">
      <c r="E249" s="152">
        <v>10.38</v>
      </c>
    </row>
    <row r="250" spans="1:7" x14ac:dyDescent="0.2">
      <c r="E250" s="152">
        <v>16.2</v>
      </c>
    </row>
    <row r="251" spans="1:7" x14ac:dyDescent="0.2">
      <c r="E251" s="152">
        <v>43</v>
      </c>
    </row>
    <row r="252" spans="1:7" x14ac:dyDescent="0.2">
      <c r="E252" s="152">
        <v>1.22</v>
      </c>
    </row>
    <row r="253" spans="1:7" x14ac:dyDescent="0.2">
      <c r="E253" s="152">
        <v>9.1999999999999993</v>
      </c>
    </row>
    <row r="256" spans="1:7" x14ac:dyDescent="0.2">
      <c r="E256" s="152">
        <v>17</v>
      </c>
    </row>
    <row r="260" spans="1:7" x14ac:dyDescent="0.2">
      <c r="B260" s="134">
        <v>87630</v>
      </c>
      <c r="E260" s="152">
        <v>12.85</v>
      </c>
    </row>
    <row r="261" spans="1:7" x14ac:dyDescent="0.2">
      <c r="B261" s="134">
        <v>98680</v>
      </c>
      <c r="E261" s="152">
        <v>12.85</v>
      </c>
    </row>
    <row r="262" spans="1:7" s="153" customFormat="1" x14ac:dyDescent="0.2">
      <c r="A262" s="147"/>
      <c r="B262" s="134">
        <v>87447</v>
      </c>
      <c r="C262" s="148"/>
      <c r="D262" s="148"/>
      <c r="E262" s="152">
        <v>31.86</v>
      </c>
      <c r="F262" s="152"/>
      <c r="G262" s="134"/>
    </row>
    <row r="263" spans="1:7" s="153" customFormat="1" x14ac:dyDescent="0.2">
      <c r="A263" s="147"/>
      <c r="B263" s="134"/>
      <c r="C263" s="148"/>
      <c r="D263" s="148"/>
      <c r="E263" s="152">
        <v>8.4</v>
      </c>
      <c r="F263" s="152"/>
      <c r="G263" s="134"/>
    </row>
    <row r="264" spans="1:7" s="153" customFormat="1" x14ac:dyDescent="0.2">
      <c r="A264" s="147"/>
      <c r="B264" s="134"/>
      <c r="C264" s="148"/>
      <c r="D264" s="148"/>
      <c r="E264" s="152">
        <v>63</v>
      </c>
      <c r="F264" s="152"/>
      <c r="G264" s="134"/>
    </row>
    <row r="265" spans="1:7" s="153" customFormat="1" x14ac:dyDescent="0.2">
      <c r="A265" s="147"/>
      <c r="B265" s="134"/>
      <c r="C265" s="148"/>
      <c r="D265" s="148"/>
      <c r="E265" s="152">
        <v>63</v>
      </c>
      <c r="F265" s="152"/>
      <c r="G265" s="134"/>
    </row>
    <row r="266" spans="1:7" s="153" customFormat="1" x14ac:dyDescent="0.2">
      <c r="A266" s="147"/>
      <c r="B266" s="134"/>
      <c r="C266" s="148"/>
      <c r="D266" s="148"/>
      <c r="E266" s="152">
        <v>63</v>
      </c>
      <c r="F266" s="152"/>
      <c r="G266" s="134"/>
    </row>
    <row r="268" spans="1:7" s="153" customFormat="1" x14ac:dyDescent="0.2">
      <c r="A268" s="147"/>
      <c r="B268" s="134"/>
      <c r="C268" s="148"/>
      <c r="D268" s="148"/>
      <c r="E268" s="152">
        <v>12.85</v>
      </c>
      <c r="F268" s="152"/>
      <c r="G268" s="134"/>
    </row>
    <row r="269" spans="1:7" s="153" customFormat="1" x14ac:dyDescent="0.2">
      <c r="A269" s="147"/>
      <c r="B269" s="134"/>
      <c r="C269" s="148"/>
      <c r="D269" s="148"/>
      <c r="E269" s="152">
        <v>24.5</v>
      </c>
      <c r="F269" s="152"/>
      <c r="G269" s="134"/>
    </row>
    <row r="270" spans="1:7" s="153" customFormat="1" x14ac:dyDescent="0.2">
      <c r="A270" s="147"/>
      <c r="B270" s="134"/>
      <c r="C270" s="148"/>
      <c r="D270" s="148"/>
      <c r="E270" s="152">
        <v>24.5</v>
      </c>
      <c r="F270" s="152"/>
      <c r="G270" s="134"/>
    </row>
    <row r="285" spans="5:7" ht="15" x14ac:dyDescent="0.25">
      <c r="E285" s="149"/>
      <c r="F285" s="149"/>
      <c r="G285" s="151"/>
    </row>
    <row r="286" spans="5:7" ht="15" x14ac:dyDescent="0.25">
      <c r="E286" s="149"/>
      <c r="F286" s="149"/>
      <c r="G286" s="151"/>
    </row>
    <row r="287" spans="5:7" ht="15" x14ac:dyDescent="0.25">
      <c r="E287" s="149"/>
      <c r="F287" s="149"/>
      <c r="G287" s="151"/>
    </row>
    <row r="288" spans="5:7" ht="15" x14ac:dyDescent="0.25">
      <c r="E288" s="149"/>
      <c r="F288" s="149"/>
      <c r="G288" s="151"/>
    </row>
    <row r="289" spans="5:7" ht="15" x14ac:dyDescent="0.25">
      <c r="E289" s="149"/>
      <c r="F289" s="149"/>
      <c r="G289" s="151"/>
    </row>
    <row r="290" spans="5:7" ht="15" x14ac:dyDescent="0.25">
      <c r="E290" s="149"/>
      <c r="F290" s="149"/>
      <c r="G290" s="151"/>
    </row>
    <row r="291" spans="5:7" ht="15" x14ac:dyDescent="0.25">
      <c r="E291" s="149"/>
      <c r="F291" s="149"/>
      <c r="G291" s="151"/>
    </row>
    <row r="292" spans="5:7" ht="15" x14ac:dyDescent="0.25">
      <c r="E292" s="149"/>
      <c r="F292" s="149"/>
      <c r="G292" s="151"/>
    </row>
    <row r="293" spans="5:7" ht="15" x14ac:dyDescent="0.25">
      <c r="E293" s="149"/>
      <c r="F293" s="149"/>
      <c r="G293" s="151"/>
    </row>
    <row r="294" spans="5:7" ht="15" x14ac:dyDescent="0.25">
      <c r="E294" s="149"/>
      <c r="F294" s="149"/>
      <c r="G294" s="151"/>
    </row>
    <row r="295" spans="5:7" ht="15" x14ac:dyDescent="0.25">
      <c r="G295" s="151"/>
    </row>
    <row r="297" spans="5:7" ht="15" x14ac:dyDescent="0.25">
      <c r="E297" s="149"/>
      <c r="F297" s="149"/>
      <c r="G297" s="151"/>
    </row>
    <row r="298" spans="5:7" ht="15" x14ac:dyDescent="0.25">
      <c r="E298" s="149"/>
      <c r="F298" s="149"/>
      <c r="G298" s="151"/>
    </row>
    <row r="299" spans="5:7" ht="15" x14ac:dyDescent="0.25">
      <c r="G299" s="156"/>
    </row>
    <row r="301" spans="5:7" ht="15" x14ac:dyDescent="0.25">
      <c r="E301" s="149"/>
      <c r="F301" s="149"/>
      <c r="G301" s="151"/>
    </row>
    <row r="302" spans="5:7" ht="15" x14ac:dyDescent="0.25">
      <c r="E302" s="149"/>
      <c r="F302" s="149"/>
      <c r="G302" s="151"/>
    </row>
    <row r="303" spans="5:7" ht="15" x14ac:dyDescent="0.25">
      <c r="E303" s="149"/>
      <c r="F303" s="149"/>
      <c r="G303" s="151"/>
    </row>
    <row r="304" spans="5:7" ht="15" x14ac:dyDescent="0.25">
      <c r="G304" s="156">
        <f>SUM(G301:G303)</f>
        <v>0</v>
      </c>
    </row>
    <row r="306" spans="5:7" ht="15" x14ac:dyDescent="0.25">
      <c r="E306" s="149"/>
      <c r="F306" s="149"/>
      <c r="G306" s="151"/>
    </row>
    <row r="307" spans="5:7" ht="15" x14ac:dyDescent="0.25">
      <c r="E307" s="149"/>
      <c r="F307" s="149"/>
      <c r="G307" s="151"/>
    </row>
    <row r="308" spans="5:7" ht="15" x14ac:dyDescent="0.25">
      <c r="E308" s="149"/>
      <c r="F308" s="149"/>
      <c r="G308" s="151"/>
    </row>
    <row r="309" spans="5:7" ht="15" x14ac:dyDescent="0.25">
      <c r="G309" s="156">
        <f>SUM(G306:G308)</f>
        <v>0</v>
      </c>
    </row>
    <row r="311" spans="5:7" ht="15" x14ac:dyDescent="0.25">
      <c r="E311" s="149"/>
      <c r="F311" s="149"/>
      <c r="G311" s="151"/>
    </row>
    <row r="312" spans="5:7" ht="15" x14ac:dyDescent="0.25">
      <c r="E312" s="149"/>
      <c r="F312" s="149"/>
      <c r="G312" s="151"/>
    </row>
    <row r="313" spans="5:7" ht="15" x14ac:dyDescent="0.25">
      <c r="E313" s="149"/>
      <c r="F313" s="149"/>
      <c r="G313" s="151"/>
    </row>
    <row r="314" spans="5:7" ht="15" x14ac:dyDescent="0.25">
      <c r="G314" s="156">
        <f>SUM(G311:G313)</f>
        <v>0</v>
      </c>
    </row>
    <row r="316" spans="5:7" ht="15" x14ac:dyDescent="0.25">
      <c r="E316" s="149"/>
      <c r="F316" s="149"/>
      <c r="G316" s="151"/>
    </row>
    <row r="317" spans="5:7" ht="15" x14ac:dyDescent="0.25">
      <c r="E317" s="149"/>
      <c r="F317" s="149"/>
      <c r="G317" s="151"/>
    </row>
    <row r="318" spans="5:7" ht="15" x14ac:dyDescent="0.25">
      <c r="G318" s="156"/>
    </row>
    <row r="320" spans="5:7" ht="15" x14ac:dyDescent="0.25">
      <c r="E320" s="149"/>
      <c r="F320" s="149"/>
      <c r="G320" s="151"/>
    </row>
    <row r="321" spans="5:7" ht="15" x14ac:dyDescent="0.25">
      <c r="E321" s="149"/>
      <c r="F321" s="149"/>
      <c r="G321" s="151"/>
    </row>
    <row r="322" spans="5:7" ht="15" x14ac:dyDescent="0.25">
      <c r="E322" s="149"/>
      <c r="F322" s="149"/>
      <c r="G322" s="151"/>
    </row>
    <row r="323" spans="5:7" ht="15" x14ac:dyDescent="0.25">
      <c r="E323" s="149"/>
      <c r="F323" s="149"/>
      <c r="G323" s="151"/>
    </row>
    <row r="324" spans="5:7" ht="15" x14ac:dyDescent="0.25">
      <c r="E324" s="149"/>
      <c r="F324" s="149"/>
      <c r="G324" s="151"/>
    </row>
    <row r="325" spans="5:7" ht="15" x14ac:dyDescent="0.25">
      <c r="G325" s="156"/>
    </row>
    <row r="327" spans="5:7" ht="15" x14ac:dyDescent="0.25">
      <c r="E327" s="149"/>
      <c r="F327" s="149"/>
      <c r="G327" s="151"/>
    </row>
    <row r="328" spans="5:7" ht="15" x14ac:dyDescent="0.25">
      <c r="E328" s="149"/>
      <c r="F328" s="149"/>
      <c r="G328" s="151"/>
    </row>
    <row r="329" spans="5:7" ht="15" x14ac:dyDescent="0.25">
      <c r="G329" s="156"/>
    </row>
    <row r="331" spans="5:7" ht="15" x14ac:dyDescent="0.25">
      <c r="E331" s="149"/>
      <c r="F331" s="149"/>
      <c r="G331" s="151"/>
    </row>
    <row r="332" spans="5:7" ht="15" x14ac:dyDescent="0.25">
      <c r="E332" s="149"/>
      <c r="F332" s="149"/>
      <c r="G332" s="151"/>
    </row>
    <row r="333" spans="5:7" ht="15" x14ac:dyDescent="0.25">
      <c r="E333" s="149"/>
      <c r="F333" s="149"/>
      <c r="G333" s="151"/>
    </row>
    <row r="334" spans="5:7" ht="15" x14ac:dyDescent="0.25">
      <c r="E334" s="149"/>
      <c r="F334" s="149"/>
      <c r="G334" s="151"/>
    </row>
    <row r="335" spans="5:7" ht="15" x14ac:dyDescent="0.25">
      <c r="E335" s="149"/>
      <c r="F335" s="149"/>
      <c r="G335" s="151"/>
    </row>
    <row r="336" spans="5:7" ht="15" x14ac:dyDescent="0.25">
      <c r="E336" s="149"/>
      <c r="F336" s="149"/>
      <c r="G336" s="151"/>
    </row>
    <row r="337" spans="5:7" ht="15" x14ac:dyDescent="0.25">
      <c r="E337" s="149"/>
      <c r="F337" s="149"/>
      <c r="G337" s="151"/>
    </row>
    <row r="338" spans="5:7" ht="15" x14ac:dyDescent="0.25">
      <c r="E338" s="149"/>
      <c r="F338" s="149"/>
      <c r="G338" s="151"/>
    </row>
    <row r="339" spans="5:7" ht="15" x14ac:dyDescent="0.25">
      <c r="E339" s="149"/>
      <c r="F339" s="149"/>
      <c r="G339" s="151"/>
    </row>
    <row r="340" spans="5:7" ht="15" x14ac:dyDescent="0.25">
      <c r="E340" s="149"/>
      <c r="F340" s="149"/>
      <c r="G340" s="151"/>
    </row>
    <row r="341" spans="5:7" ht="15" x14ac:dyDescent="0.25">
      <c r="G341" s="156"/>
    </row>
    <row r="344" spans="5:7" ht="15" x14ac:dyDescent="0.25">
      <c r="E344" s="149"/>
      <c r="F344" s="149"/>
      <c r="G344" s="151"/>
    </row>
    <row r="345" spans="5:7" ht="15" x14ac:dyDescent="0.25">
      <c r="E345" s="149"/>
      <c r="F345" s="149"/>
      <c r="G345" s="151"/>
    </row>
    <row r="346" spans="5:7" ht="15" x14ac:dyDescent="0.25">
      <c r="E346" s="149"/>
      <c r="F346" s="149"/>
      <c r="G346" s="151"/>
    </row>
    <row r="347" spans="5:7" ht="15" x14ac:dyDescent="0.25">
      <c r="E347" s="149"/>
      <c r="F347" s="149"/>
      <c r="G347" s="151"/>
    </row>
    <row r="348" spans="5:7" ht="15" x14ac:dyDescent="0.25">
      <c r="E348" s="149"/>
      <c r="F348" s="149"/>
      <c r="G348" s="151"/>
    </row>
    <row r="349" spans="5:7" ht="15" x14ac:dyDescent="0.25">
      <c r="E349" s="149"/>
      <c r="F349" s="149"/>
      <c r="G349" s="151"/>
    </row>
    <row r="350" spans="5:7" ht="15" x14ac:dyDescent="0.25">
      <c r="E350" s="149"/>
      <c r="F350" s="149"/>
      <c r="G350" s="151"/>
    </row>
    <row r="351" spans="5:7" ht="15" x14ac:dyDescent="0.25">
      <c r="E351" s="149"/>
      <c r="F351" s="149"/>
      <c r="G351" s="151"/>
    </row>
    <row r="352" spans="5:7" ht="15" x14ac:dyDescent="0.25">
      <c r="E352" s="149"/>
      <c r="F352" s="149"/>
      <c r="G352" s="151"/>
    </row>
    <row r="353" spans="5:7" ht="15" x14ac:dyDescent="0.25">
      <c r="E353" s="149"/>
      <c r="F353" s="149"/>
      <c r="G353" s="151"/>
    </row>
    <row r="354" spans="5:7" ht="15" x14ac:dyDescent="0.25">
      <c r="E354" s="149"/>
      <c r="F354" s="149"/>
      <c r="G354" s="151"/>
    </row>
    <row r="355" spans="5:7" ht="15" x14ac:dyDescent="0.25">
      <c r="E355" s="149"/>
      <c r="F355" s="149"/>
      <c r="G355" s="151"/>
    </row>
    <row r="356" spans="5:7" ht="15" x14ac:dyDescent="0.25">
      <c r="E356" s="149"/>
      <c r="F356" s="149"/>
      <c r="G356" s="151"/>
    </row>
    <row r="357" spans="5:7" ht="15" x14ac:dyDescent="0.25">
      <c r="G357" s="156"/>
    </row>
    <row r="359" spans="5:7" ht="15" x14ac:dyDescent="0.25">
      <c r="E359" s="149"/>
      <c r="F359" s="149"/>
      <c r="G359" s="151"/>
    </row>
    <row r="360" spans="5:7" ht="15" x14ac:dyDescent="0.25">
      <c r="E360" s="149"/>
      <c r="F360" s="149"/>
      <c r="G360" s="151"/>
    </row>
    <row r="361" spans="5:7" ht="15" x14ac:dyDescent="0.25">
      <c r="E361" s="149"/>
      <c r="F361" s="149"/>
      <c r="G361" s="151"/>
    </row>
    <row r="362" spans="5:7" ht="15" x14ac:dyDescent="0.25">
      <c r="E362" s="149"/>
      <c r="F362" s="149"/>
      <c r="G362" s="151"/>
    </row>
    <row r="363" spans="5:7" ht="15" x14ac:dyDescent="0.25">
      <c r="G363" s="156"/>
    </row>
    <row r="365" spans="5:7" ht="15" x14ac:dyDescent="0.25">
      <c r="E365" s="149"/>
      <c r="F365" s="149"/>
      <c r="G365" s="151"/>
    </row>
    <row r="366" spans="5:7" ht="15" x14ac:dyDescent="0.25">
      <c r="E366" s="149"/>
      <c r="F366" s="149"/>
      <c r="G366" s="151"/>
    </row>
    <row r="367" spans="5:7" ht="15" x14ac:dyDescent="0.25">
      <c r="E367" s="149"/>
      <c r="F367" s="149"/>
      <c r="G367" s="151"/>
    </row>
    <row r="368" spans="5:7" ht="15" x14ac:dyDescent="0.25">
      <c r="E368" s="149"/>
      <c r="F368" s="149"/>
      <c r="G368" s="151"/>
    </row>
    <row r="369" spans="5:7" ht="15" x14ac:dyDescent="0.25">
      <c r="G369" s="156"/>
    </row>
    <row r="371" spans="5:7" ht="15" x14ac:dyDescent="0.25">
      <c r="E371" s="149"/>
      <c r="F371" s="149"/>
      <c r="G371" s="151"/>
    </row>
    <row r="372" spans="5:7" ht="15" x14ac:dyDescent="0.25">
      <c r="G372" s="156">
        <f>SUM(G371)</f>
        <v>0</v>
      </c>
    </row>
    <row r="375" spans="5:7" ht="15" x14ac:dyDescent="0.25">
      <c r="E375" s="149"/>
      <c r="F375" s="149"/>
      <c r="G375" s="151"/>
    </row>
    <row r="376" spans="5:7" ht="15" x14ac:dyDescent="0.25">
      <c r="E376" s="149"/>
      <c r="F376" s="149"/>
      <c r="G376" s="151"/>
    </row>
    <row r="377" spans="5:7" ht="15" x14ac:dyDescent="0.25">
      <c r="G377" s="156"/>
    </row>
    <row r="384" spans="5:7" x14ac:dyDescent="0.2">
      <c r="G384" s="157" t="e">
        <f>#REF!</f>
        <v>#REF!</v>
      </c>
    </row>
  </sheetData>
  <sheetProtection selectLockedCells="1" selectUnlockedCells="1"/>
  <sortState xmlns:xlrd2="http://schemas.microsoft.com/office/spreadsheetml/2017/richdata2" ref="A11:F40">
    <sortCondition descending="1" ref="C11:C40"/>
  </sortState>
  <mergeCells count="8">
    <mergeCell ref="B1:E2"/>
    <mergeCell ref="A3:F3"/>
    <mergeCell ref="A9:A10"/>
    <mergeCell ref="B9:B10"/>
    <mergeCell ref="C9:C10"/>
    <mergeCell ref="D9:D10"/>
    <mergeCell ref="E9:E10"/>
    <mergeCell ref="F9:F10"/>
  </mergeCells>
  <conditionalFormatting sqref="F11:F41">
    <cfRule type="containsText" dxfId="3" priority="47" operator="containsText" text="C">
      <formula>NOT(ISERROR(SEARCH("C",F11)))</formula>
    </cfRule>
    <cfRule type="containsText" dxfId="2" priority="48" operator="containsText" text="B">
      <formula>NOT(ISERROR(SEARCH("B",F11)))</formula>
    </cfRule>
    <cfRule type="containsText" dxfId="1" priority="49" operator="containsText" text="A">
      <formula>NOT(ISERROR(SEARCH("A",F11)))</formula>
    </cfRule>
    <cfRule type="colorScale" priority="50">
      <colorScale>
        <cfvo type="min"/>
        <cfvo type="percentile" val="50"/>
        <cfvo type="max"/>
        <color rgb="FFF8696B"/>
        <color rgb="FFFFEB84"/>
        <color rgb="FF63BE7B"/>
      </colorScale>
    </cfRule>
    <cfRule type="colorScale" priority="51">
      <colorScale>
        <cfvo type="percent" val="0"/>
        <cfvo type="percent" val="80"/>
        <color rgb="FFFF0000"/>
        <color rgb="FF92D050"/>
      </colorScale>
    </cfRule>
    <cfRule type="cellIs" dxfId="0" priority="52" operator="between">
      <formula>0.01</formula>
      <formula>0.8</formula>
    </cfRule>
  </conditionalFormatting>
  <printOptions horizontalCentered="1"/>
  <pageMargins left="0.51181102362204722" right="0.51181102362204722" top="1.1811023622047245" bottom="0.78740157480314965" header="0.51181102362204722" footer="0.31496062992125984"/>
  <pageSetup paperSize="9" scale="57" firstPageNumber="0" orientation="landscape" r:id="rId1"/>
  <headerFooter alignWithMargins="0">
    <oddFooter>&amp;RPágina &amp;P de &amp;N</oddFooter>
  </headerFooter>
  <rowBreaks count="2" manualBreakCount="2">
    <brk id="42" max="5" man="1"/>
    <brk id="7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10</vt:i4>
      </vt:variant>
    </vt:vector>
  </HeadingPairs>
  <TitlesOfParts>
    <vt:vector size="20" baseType="lpstr">
      <vt:lpstr>CAPA</vt:lpstr>
      <vt:lpstr>BDI</vt:lpstr>
      <vt:lpstr>ENCARGOS SOCIAIS</vt:lpstr>
      <vt:lpstr>Orçamento sintetico</vt:lpstr>
      <vt:lpstr>Resumo</vt:lpstr>
      <vt:lpstr>Cronograma</vt:lpstr>
      <vt:lpstr>CPU - EDIFICAÇÃO</vt:lpstr>
      <vt:lpstr>CPU - ELETRICA</vt:lpstr>
      <vt:lpstr>CURVA ABC</vt:lpstr>
      <vt:lpstr>Planilha1</vt:lpstr>
      <vt:lpstr>BDI!Area_de_impressao</vt:lpstr>
      <vt:lpstr>'CPU - EDIFICAÇÃO'!Area_de_impressao</vt:lpstr>
      <vt:lpstr>Cronograma!Area_de_impressao</vt:lpstr>
      <vt:lpstr>'CURVA ABC'!Area_de_impressao</vt:lpstr>
      <vt:lpstr>'ENCARGOS SOCIAIS'!Area_de_impressao</vt:lpstr>
      <vt:lpstr>'Orçamento sintetico'!Area_de_impressao</vt:lpstr>
      <vt:lpstr>Resumo!Area_de_impressao</vt:lpstr>
      <vt:lpstr>Cronograma!Titulos_de_impressao</vt:lpstr>
      <vt:lpstr>'CURVA ABC'!Titulos_de_impressao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Leomir Marques do Nascimento</dc:creator>
  <cp:lastModifiedBy>Administrador</cp:lastModifiedBy>
  <cp:lastPrinted>2025-06-27T18:14:15Z</cp:lastPrinted>
  <dcterms:created xsi:type="dcterms:W3CDTF">2021-09-14T11:22:18Z</dcterms:created>
  <dcterms:modified xsi:type="dcterms:W3CDTF">2025-11-26T13:55:45Z</dcterms:modified>
</cp:coreProperties>
</file>